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krarA\Downloads\"/>
    </mc:Choice>
  </mc:AlternateContent>
  <xr:revisionPtr revIDLastSave="0" documentId="13_ncr:1_{DD97C91B-C240-4822-B7D5-78EDC05FD8A6}" xr6:coauthVersionLast="47" xr6:coauthVersionMax="47" xr10:uidLastSave="{00000000-0000-0000-0000-000000000000}"/>
  <bookViews>
    <workbookView xWindow="-30840" yWindow="-105" windowWidth="30960" windowHeight="16800" xr2:uid="{00000000-000D-0000-FFFF-FFFF00000000}"/>
  </bookViews>
  <sheets>
    <sheet name="Guide" sheetId="1" r:id="rId1"/>
  </sheets>
  <definedNames>
    <definedName name="_xlnm.Print_Titles" localSheetId="0">Guide!$11:$11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7" i="1" l="1"/>
  <c r="AF27" i="1"/>
  <c r="AG27" i="1"/>
  <c r="AG31" i="1"/>
  <c r="AF31" i="1"/>
  <c r="AE31" i="1"/>
  <c r="G7" i="1"/>
  <c r="D7" i="1"/>
  <c r="C7" i="1"/>
  <c r="B7" i="1"/>
  <c r="H6" i="1"/>
  <c r="G6" i="1"/>
  <c r="F6" i="1"/>
  <c r="E6" i="1"/>
  <c r="D6" i="1"/>
  <c r="A6" i="1"/>
  <c r="H5" i="1"/>
  <c r="F5" i="1"/>
  <c r="E5" i="1"/>
  <c r="A5" i="1"/>
  <c r="H7" i="1"/>
  <c r="F7" i="1"/>
  <c r="E7" i="1"/>
  <c r="A7" i="1"/>
  <c r="C6" i="1"/>
  <c r="B6" i="1"/>
  <c r="G5" i="1"/>
  <c r="D5" i="1"/>
  <c r="C5" i="1"/>
  <c r="B5" i="1"/>
  <c r="AE154" i="1"/>
  <c r="AE153" i="1"/>
  <c r="AG152" i="1"/>
  <c r="AF152" i="1"/>
  <c r="AE152" i="1"/>
  <c r="AG151" i="1"/>
  <c r="AF151" i="1"/>
  <c r="AE151" i="1"/>
  <c r="AF150" i="1"/>
  <c r="AE150" i="1"/>
  <c r="AG149" i="1"/>
  <c r="AG150" i="1" s="1"/>
  <c r="AF149" i="1"/>
  <c r="AE149" i="1"/>
  <c r="AG148" i="1"/>
  <c r="AF148" i="1"/>
  <c r="AE148" i="1"/>
  <c r="AG147" i="1"/>
  <c r="AF147" i="1"/>
  <c r="AE147" i="1"/>
  <c r="AG146" i="1"/>
  <c r="AF146" i="1"/>
  <c r="AE146" i="1"/>
  <c r="AF145" i="1"/>
  <c r="AE145" i="1"/>
  <c r="AF144" i="1"/>
  <c r="AE144" i="1"/>
  <c r="AG143" i="1"/>
  <c r="AG144" i="1" s="1"/>
  <c r="AG145" i="1" s="1"/>
  <c r="AF143" i="1"/>
  <c r="AE143" i="1"/>
  <c r="AG142" i="1"/>
  <c r="AF142" i="1"/>
  <c r="AE142" i="1"/>
  <c r="AG141" i="1"/>
  <c r="AF141" i="1"/>
  <c r="AE141" i="1"/>
  <c r="AG140" i="1"/>
  <c r="AF140" i="1"/>
  <c r="AE140" i="1"/>
  <c r="AF139" i="1"/>
  <c r="AE139" i="1"/>
  <c r="AG138" i="1"/>
  <c r="AG139" i="1" s="1"/>
  <c r="AF138" i="1"/>
  <c r="AE138" i="1"/>
  <c r="AG137" i="1"/>
  <c r="AF137" i="1"/>
  <c r="AE137" i="1"/>
  <c r="AG136" i="1"/>
  <c r="AF136" i="1"/>
  <c r="AE136" i="1"/>
  <c r="AG135" i="1"/>
  <c r="AF135" i="1"/>
  <c r="AE135" i="1"/>
  <c r="AG134" i="1"/>
  <c r="AF134" i="1"/>
  <c r="AE134" i="1"/>
  <c r="AG133" i="1"/>
  <c r="AF133" i="1"/>
  <c r="AE133" i="1"/>
  <c r="AG132" i="1"/>
  <c r="AF132" i="1"/>
  <c r="AE132" i="1"/>
  <c r="AG131" i="1"/>
  <c r="AF131" i="1"/>
  <c r="AE131" i="1"/>
  <c r="AG130" i="1"/>
  <c r="AF130" i="1"/>
  <c r="AE130" i="1"/>
  <c r="AG129" i="1"/>
  <c r="AF129" i="1"/>
  <c r="AE129" i="1"/>
  <c r="AG128" i="1"/>
  <c r="AF128" i="1"/>
  <c r="AE128" i="1"/>
  <c r="AG127" i="1"/>
  <c r="AF127" i="1"/>
  <c r="AE127" i="1"/>
  <c r="AF126" i="1"/>
  <c r="AE126" i="1"/>
  <c r="AG125" i="1"/>
  <c r="AG126" i="1" s="1"/>
  <c r="AF125" i="1"/>
  <c r="AE125" i="1"/>
  <c r="AF124" i="1"/>
  <c r="AE124" i="1"/>
  <c r="AG123" i="1"/>
  <c r="AG124" i="1" s="1"/>
  <c r="AF123" i="1"/>
  <c r="AE123" i="1"/>
  <c r="AG122" i="1"/>
  <c r="AF122" i="1"/>
  <c r="AE122" i="1"/>
  <c r="AG121" i="1"/>
  <c r="AF121" i="1"/>
  <c r="AE121" i="1"/>
  <c r="AF120" i="1"/>
  <c r="AE120" i="1"/>
  <c r="AG119" i="1"/>
  <c r="AG120" i="1" s="1"/>
  <c r="AF119" i="1"/>
  <c r="AE119" i="1"/>
  <c r="AF118" i="1"/>
  <c r="AE118" i="1"/>
  <c r="AG117" i="1"/>
  <c r="AG118" i="1" s="1"/>
  <c r="AF117" i="1"/>
  <c r="AE117" i="1"/>
  <c r="AG116" i="1"/>
  <c r="AF116" i="1"/>
  <c r="AE116" i="1"/>
  <c r="AG115" i="1"/>
  <c r="AF115" i="1"/>
  <c r="AE115" i="1"/>
  <c r="AF114" i="1"/>
  <c r="AE114" i="1"/>
  <c r="AG113" i="1"/>
  <c r="AG114" i="1" s="1"/>
  <c r="AF113" i="1"/>
  <c r="AE113" i="1"/>
  <c r="AF112" i="1"/>
  <c r="AE112" i="1"/>
  <c r="AG111" i="1"/>
  <c r="AG112" i="1" s="1"/>
  <c r="AF111" i="1"/>
  <c r="AE111" i="1"/>
  <c r="AF110" i="1"/>
  <c r="AE110" i="1"/>
  <c r="AF109" i="1"/>
  <c r="AE109" i="1"/>
  <c r="AG108" i="1"/>
  <c r="AG109" i="1" s="1"/>
  <c r="AG110" i="1" s="1"/>
  <c r="AF108" i="1"/>
  <c r="AE108" i="1"/>
  <c r="AG107" i="1"/>
  <c r="AF107" i="1"/>
  <c r="AE107" i="1"/>
  <c r="AF106" i="1"/>
  <c r="AE106" i="1"/>
  <c r="AG105" i="1"/>
  <c r="AG106" i="1" s="1"/>
  <c r="AF105" i="1"/>
  <c r="AE105" i="1"/>
  <c r="AG104" i="1"/>
  <c r="AF104" i="1"/>
  <c r="AE104" i="1"/>
  <c r="AG103" i="1"/>
  <c r="AF103" i="1"/>
  <c r="AE103" i="1"/>
  <c r="AG102" i="1"/>
  <c r="AF102" i="1"/>
  <c r="AE102" i="1"/>
  <c r="AG101" i="1"/>
  <c r="AF101" i="1"/>
  <c r="AE101" i="1"/>
  <c r="AF100" i="1"/>
  <c r="AE100" i="1"/>
  <c r="AG99" i="1"/>
  <c r="AG100" i="1" s="1"/>
  <c r="AF99" i="1"/>
  <c r="AE99" i="1"/>
  <c r="AG98" i="1"/>
  <c r="AF98" i="1"/>
  <c r="AE98" i="1"/>
  <c r="AG97" i="1"/>
  <c r="AF97" i="1"/>
  <c r="AE97" i="1"/>
  <c r="AG96" i="1"/>
  <c r="AF96" i="1"/>
  <c r="AE96" i="1"/>
  <c r="AG95" i="1"/>
  <c r="AF95" i="1"/>
  <c r="AE95" i="1"/>
  <c r="AF94" i="1"/>
  <c r="AE94" i="1"/>
  <c r="AF93" i="1"/>
  <c r="AE93" i="1"/>
  <c r="AG92" i="1"/>
  <c r="AG93" i="1" s="1"/>
  <c r="AG94" i="1" s="1"/>
  <c r="AF92" i="1"/>
  <c r="AE92" i="1"/>
  <c r="AG91" i="1"/>
  <c r="AF91" i="1"/>
  <c r="AE91" i="1"/>
  <c r="AG90" i="1"/>
  <c r="AF90" i="1"/>
  <c r="AE90" i="1"/>
  <c r="AG89" i="1"/>
  <c r="AF89" i="1"/>
  <c r="AE89" i="1"/>
  <c r="AG88" i="1"/>
  <c r="AF88" i="1"/>
  <c r="AE88" i="1"/>
  <c r="AG87" i="1"/>
  <c r="AF87" i="1"/>
  <c r="AE87" i="1"/>
  <c r="AG86" i="1"/>
  <c r="AF86" i="1"/>
  <c r="AE86" i="1"/>
  <c r="AG85" i="1"/>
  <c r="AF85" i="1"/>
  <c r="AE85" i="1"/>
  <c r="AG84" i="1"/>
  <c r="AF84" i="1"/>
  <c r="AE84" i="1"/>
  <c r="AG83" i="1"/>
  <c r="AF83" i="1"/>
  <c r="AE83" i="1"/>
  <c r="AG82" i="1"/>
  <c r="AF82" i="1"/>
  <c r="AE82" i="1"/>
  <c r="AF81" i="1"/>
  <c r="AE81" i="1"/>
  <c r="AG80" i="1"/>
  <c r="AG81" i="1" s="1"/>
  <c r="AF80" i="1"/>
  <c r="AE80" i="1"/>
  <c r="AF79" i="1"/>
  <c r="AE79" i="1"/>
  <c r="AG78" i="1"/>
  <c r="AG79" i="1" s="1"/>
  <c r="AF78" i="1"/>
  <c r="AE78" i="1"/>
  <c r="AF77" i="1"/>
  <c r="AE77" i="1"/>
  <c r="AG76" i="1"/>
  <c r="AG77" i="1" s="1"/>
  <c r="AF76" i="1"/>
  <c r="AE76" i="1"/>
  <c r="AG75" i="1"/>
  <c r="AF75" i="1"/>
  <c r="AE75" i="1"/>
  <c r="AF74" i="1"/>
  <c r="AE74" i="1"/>
  <c r="AG73" i="1"/>
  <c r="AG74" i="1" s="1"/>
  <c r="AF73" i="1"/>
  <c r="AE73" i="1"/>
  <c r="AF72" i="1"/>
  <c r="AE72" i="1"/>
  <c r="AG71" i="1"/>
  <c r="AG72" i="1" s="1"/>
  <c r="AF71" i="1"/>
  <c r="AE71" i="1"/>
  <c r="AG70" i="1"/>
  <c r="AF70" i="1"/>
  <c r="AE70" i="1"/>
  <c r="AG69" i="1"/>
  <c r="AF69" i="1"/>
  <c r="AE69" i="1"/>
  <c r="AG68" i="1"/>
  <c r="AF68" i="1"/>
  <c r="AE68" i="1"/>
  <c r="AG67" i="1"/>
  <c r="AF67" i="1"/>
  <c r="AE67" i="1"/>
  <c r="AF66" i="1"/>
  <c r="AE66" i="1"/>
  <c r="AG65" i="1"/>
  <c r="AG66" i="1" s="1"/>
  <c r="AF65" i="1"/>
  <c r="AE65" i="1"/>
  <c r="AG64" i="1"/>
  <c r="AF64" i="1"/>
  <c r="AE64" i="1"/>
  <c r="AG63" i="1"/>
  <c r="AF63" i="1"/>
  <c r="AE63" i="1"/>
  <c r="AG62" i="1"/>
  <c r="AF62" i="1"/>
  <c r="AE62" i="1"/>
  <c r="AF61" i="1"/>
  <c r="AE61" i="1"/>
  <c r="AG60" i="1"/>
  <c r="AG61" i="1" s="1"/>
  <c r="AF60" i="1"/>
  <c r="AE60" i="1"/>
  <c r="AG59" i="1"/>
  <c r="AF59" i="1"/>
  <c r="AE59" i="1"/>
  <c r="AF58" i="1"/>
  <c r="AE58" i="1"/>
  <c r="AG57" i="1"/>
  <c r="AG58" i="1" s="1"/>
  <c r="AF57" i="1"/>
  <c r="AE57" i="1"/>
  <c r="AG56" i="1"/>
  <c r="AF56" i="1"/>
  <c r="AE56" i="1"/>
  <c r="AG55" i="1"/>
  <c r="AF55" i="1"/>
  <c r="AE55" i="1"/>
  <c r="AG54" i="1"/>
  <c r="AF54" i="1"/>
  <c r="AE54" i="1"/>
  <c r="AG53" i="1"/>
  <c r="AF53" i="1"/>
  <c r="AE53" i="1"/>
  <c r="AG52" i="1"/>
  <c r="AF52" i="1"/>
  <c r="AE52" i="1"/>
  <c r="AG51" i="1"/>
  <c r="AF51" i="1"/>
  <c r="AE51" i="1"/>
  <c r="AG50" i="1"/>
  <c r="AF50" i="1"/>
  <c r="AE50" i="1"/>
  <c r="AF49" i="1"/>
  <c r="AE49" i="1"/>
  <c r="AG48" i="1"/>
  <c r="AG49" i="1" s="1"/>
  <c r="AF48" i="1"/>
  <c r="AE48" i="1"/>
  <c r="AG47" i="1"/>
  <c r="AF47" i="1"/>
  <c r="AE47" i="1"/>
  <c r="AF46" i="1"/>
  <c r="AE46" i="1"/>
  <c r="AG45" i="1"/>
  <c r="AG46" i="1" s="1"/>
  <c r="AF45" i="1"/>
  <c r="AE45" i="1"/>
  <c r="AG44" i="1"/>
  <c r="AF44" i="1"/>
  <c r="AE44" i="1"/>
  <c r="AG43" i="1"/>
  <c r="AF43" i="1"/>
  <c r="AE43" i="1"/>
  <c r="AG42" i="1"/>
  <c r="AF42" i="1"/>
  <c r="AE42" i="1"/>
  <c r="AF41" i="1"/>
  <c r="AE41" i="1"/>
  <c r="AG40" i="1"/>
  <c r="AG41" i="1" s="1"/>
  <c r="AF40" i="1"/>
  <c r="AE40" i="1"/>
  <c r="AF39" i="1"/>
  <c r="AE39" i="1"/>
  <c r="AG38" i="1"/>
  <c r="AG39" i="1" s="1"/>
  <c r="AF38" i="1"/>
  <c r="AE38" i="1"/>
  <c r="AG37" i="1"/>
  <c r="AF37" i="1"/>
  <c r="AE37" i="1"/>
  <c r="AG36" i="1"/>
  <c r="AF36" i="1"/>
  <c r="AE36" i="1"/>
  <c r="AG35" i="1"/>
  <c r="AF35" i="1"/>
  <c r="AE35" i="1"/>
  <c r="AG34" i="1"/>
  <c r="AF34" i="1"/>
  <c r="AE34" i="1"/>
  <c r="AG33" i="1"/>
  <c r="AF33" i="1"/>
  <c r="AE33" i="1"/>
  <c r="AF30" i="1"/>
  <c r="AE30" i="1"/>
  <c r="AF29" i="1"/>
  <c r="AE29" i="1"/>
  <c r="AG28" i="1"/>
  <c r="AG29" i="1" s="1"/>
  <c r="AG30" i="1" s="1"/>
  <c r="AF28" i="1"/>
  <c r="AE28" i="1"/>
  <c r="AG26" i="1"/>
  <c r="AF26" i="1"/>
  <c r="AE26" i="1"/>
  <c r="AG25" i="1"/>
  <c r="AF25" i="1"/>
  <c r="AE25" i="1"/>
  <c r="AG24" i="1"/>
  <c r="AF24" i="1"/>
  <c r="AE24" i="1"/>
  <c r="AG23" i="1"/>
  <c r="AF23" i="1"/>
  <c r="AE23" i="1"/>
  <c r="AF22" i="1"/>
  <c r="AE22" i="1"/>
  <c r="AF21" i="1"/>
  <c r="AE21" i="1"/>
  <c r="AG20" i="1"/>
  <c r="AG21" i="1" s="1"/>
  <c r="AG22" i="1" s="1"/>
  <c r="AF20" i="1"/>
  <c r="AE20" i="1"/>
  <c r="AF19" i="1"/>
  <c r="AE19" i="1"/>
  <c r="AG18" i="1"/>
  <c r="AG19" i="1" s="1"/>
  <c r="AF18" i="1"/>
  <c r="AE18" i="1"/>
  <c r="AF17" i="1"/>
  <c r="AE17" i="1"/>
  <c r="AF16" i="1"/>
  <c r="AE16" i="1"/>
  <c r="AG15" i="1"/>
  <c r="AG16" i="1" s="1"/>
  <c r="AG17" i="1" s="1"/>
  <c r="AF15" i="1"/>
  <c r="AE15" i="1"/>
  <c r="AG14" i="1"/>
  <c r="AF14" i="1"/>
  <c r="AE14" i="1"/>
  <c r="AG13" i="1"/>
  <c r="AF13" i="1"/>
  <c r="AE13" i="1"/>
  <c r="AG12" i="1"/>
  <c r="AF12" i="1"/>
  <c r="AE12" i="1"/>
  <c r="Z3" i="1"/>
  <c r="AF1" i="1" l="1"/>
  <c r="D3" i="1" s="1"/>
  <c r="Z4" i="1"/>
</calcChain>
</file>

<file path=xl/sharedStrings.xml><?xml version="1.0" encoding="utf-8"?>
<sst xmlns="http://schemas.openxmlformats.org/spreadsheetml/2006/main" count="972" uniqueCount="654">
  <si>
    <t xml:space="preserve">Invoice Reference Requirements — NZ Government Agencies </t>
  </si>
  <si>
    <t>Agencies</t>
  </si>
  <si>
    <t>SelectedKey</t>
  </si>
  <si>
    <t>Accident Compensation Corporation (ACC)</t>
  </si>
  <si>
    <t>Search Agency:</t>
  </si>
  <si>
    <t>Fire and Emergency New Zealand</t>
  </si>
  <si>
    <t>Tip: Select Agency from the dropdown, then click Search 🔍.</t>
  </si>
  <si>
    <t>Arts Council of New Zealand</t>
  </si>
  <si>
    <t>A-Z Index</t>
  </si>
  <si>
    <t>Children and Young People’s Commission | Mana Mokopuna</t>
  </si>
  <si>
    <t>City Rail Link Limited</t>
  </si>
  <si>
    <t>Civil Aviation Authority of New Zealand</t>
  </si>
  <si>
    <t>Climate Change Commission</t>
  </si>
  <si>
    <t>Commerce Commission</t>
  </si>
  <si>
    <t>Criminal Cases Review Commission | Te Kahui Tatari Ture</t>
  </si>
  <si>
    <t>Department of Conservation | Te Papa Atawhai</t>
  </si>
  <si>
    <t>Department of Corrections</t>
  </si>
  <si>
    <t>Department of Internal Affairs</t>
  </si>
  <si>
    <t>Department of The Prime Minister and Cabinet | Te Tari o Te Pirimia Me Te Komiti Matua</t>
  </si>
  <si>
    <t>ESNZ Aquaculture Limited</t>
  </si>
  <si>
    <t>S/N</t>
  </si>
  <si>
    <t>Agency</t>
  </si>
  <si>
    <t>Accounts email</t>
  </si>
  <si>
    <t>NZBN</t>
  </si>
  <si>
    <t>Reference requirement</t>
  </si>
  <si>
    <t>Format</t>
  </si>
  <si>
    <t>Example</t>
  </si>
  <si>
    <t>PO Requirement</t>
  </si>
  <si>
    <t>Education New Zealand</t>
  </si>
  <si>
    <t>Agency_norm</t>
  </si>
  <si>
    <t>MatchKey</t>
  </si>
  <si>
    <t>accounts.payable@acc.co.nz</t>
  </si>
  <si>
    <t>9429041900253</t>
  </si>
  <si>
    <t>PO-xxxxxxxxx</t>
  </si>
  <si>
    <t>PO-123456789</t>
  </si>
  <si>
    <t>PO required</t>
  </si>
  <si>
    <t>Education Payroll Limited</t>
  </si>
  <si>
    <t>finance@creativenz.govt.nz</t>
  </si>
  <si>
    <t>9429041900864</t>
  </si>
  <si>
    <t>Description of goods or services and contact name</t>
  </si>
  <si>
    <t>PO not mandatory – include PO if one exists or is issued</t>
  </si>
  <si>
    <t>Education Review Office</t>
  </si>
  <si>
    <t>accounts@manamokopuna.org.nz</t>
  </si>
  <si>
    <t>9429051441302</t>
  </si>
  <si>
    <t>10 x pens for John Smith</t>
  </si>
  <si>
    <t>Electoral Commission</t>
  </si>
  <si>
    <t>invoices@cityraillink.govt.nz</t>
  </si>
  <si>
    <t>9429046077837</t>
  </si>
  <si>
    <t>"411" and 7 numbers</t>
  </si>
  <si>
    <t>411xxxxxxx</t>
  </si>
  <si>
    <t>4111234567</t>
  </si>
  <si>
    <t>Electricity Authority</t>
  </si>
  <si>
    <t>"431" and 7 numbers (if there's a a linked Purchase Contract).</t>
  </si>
  <si>
    <t>431xxxxxxx</t>
  </si>
  <si>
    <t>4311234567</t>
  </si>
  <si>
    <t>Energy Efficiency and Conservation Authority</t>
  </si>
  <si>
    <t>"421" and 7 numbers (if only standard PO)</t>
  </si>
  <si>
    <t>421xxxxxxx</t>
  </si>
  <si>
    <t>4210034567</t>
  </si>
  <si>
    <t>Environmental Protection Authority</t>
  </si>
  <si>
    <t>invoices@aviation.govt.nz</t>
  </si>
  <si>
    <t>9429041904244</t>
  </si>
  <si>
    <t>"CC" and 3 numbers</t>
  </si>
  <si>
    <t>CCxxx</t>
  </si>
  <si>
    <t>CC123</t>
  </si>
  <si>
    <t>External Reporting Board | Te Kawai Arahi Purongo Mowaho</t>
  </si>
  <si>
    <t>Attention: Joe Bloggs</t>
  </si>
  <si>
    <t>Financial Markets Authority | Te Mana Tatai Hokohoko</t>
  </si>
  <si>
    <t>cccinvoices@cass.govt.nz</t>
  </si>
  <si>
    <t>9429050347780</t>
  </si>
  <si>
    <t>"Cost Centre" and 3 numbers</t>
  </si>
  <si>
    <t>Cost Centre xxx</t>
  </si>
  <si>
    <t>Cost Centre 123</t>
  </si>
  <si>
    <t>"Project Code" and 5 numbers</t>
  </si>
  <si>
    <t>Project Code xxxxx</t>
  </si>
  <si>
    <t>Project Code 12345</t>
  </si>
  <si>
    <t>Health New Zealand | Te Whatu Ora</t>
  </si>
  <si>
    <t>Employee's Full Name</t>
  </si>
  <si>
    <t>John Smith</t>
  </si>
  <si>
    <t>Health Quality and Safety Commission New Zealand</t>
  </si>
  <si>
    <t>accounts@comcom.govt.nz</t>
  </si>
  <si>
    <t>9429041904565</t>
  </si>
  <si>
    <t>"CON" and 5 numbers</t>
  </si>
  <si>
    <t>CONxxxxx</t>
  </si>
  <si>
    <t>CON12345</t>
  </si>
  <si>
    <t>Health Research Council of New Zealand</t>
  </si>
  <si>
    <t>accounts@ccrc.nz</t>
  </si>
  <si>
    <t>9429048331395      9429048331395</t>
  </si>
  <si>
    <t>Jane Carter</t>
  </si>
  <si>
    <t>Health and Disability Commissioner | Te Toihau Hauora Hauatanga</t>
  </si>
  <si>
    <t>Crown Infrastructure Delivery | Rau Paenga</t>
  </si>
  <si>
    <t>accounts@cid.govt.nz</t>
  </si>
  <si>
    <t>9429042193821</t>
  </si>
  <si>
    <t>PO-xxxx</t>
  </si>
  <si>
    <t>PO-1234</t>
  </si>
  <si>
    <t>Heritage New Zealand | Pouhere Taonga</t>
  </si>
  <si>
    <t>Crown Law Office | Te Tari Ture o te Karauna</t>
  </si>
  <si>
    <t>clo.payables@crownlaw.govt.nz</t>
  </si>
  <si>
    <t>9429041904718</t>
  </si>
  <si>
    <t>3 letters and 8 numbers</t>
  </si>
  <si>
    <t>XXXxxxxxxxx</t>
  </si>
  <si>
    <t>ABC12345678</t>
  </si>
  <si>
    <t>Recruitment invoices will ideally have a timesheet attached</t>
  </si>
  <si>
    <t>Homes and Communities Kāinga Ora</t>
  </si>
  <si>
    <t>docinvoices@doc.govt.nz / SAP Xero eInvoice</t>
  </si>
  <si>
    <t>9429000028295</t>
  </si>
  <si>
    <t>"4" and 9 numbers</t>
  </si>
  <si>
    <t>4xxxxxxxxx</t>
  </si>
  <si>
    <t>4123456789</t>
  </si>
  <si>
    <t>Human Rights Commission</t>
  </si>
  <si>
    <t>ap@corrections.govt.nz</t>
  </si>
  <si>
    <t>9429041904909</t>
  </si>
  <si>
    <t>4 numbers</t>
  </si>
  <si>
    <t>xxxx</t>
  </si>
  <si>
    <t>1234</t>
  </si>
  <si>
    <t>Independent Children’s Monitor</t>
  </si>
  <si>
    <t>3 numbers</t>
  </si>
  <si>
    <t>xxx</t>
  </si>
  <si>
    <t>123</t>
  </si>
  <si>
    <t>Independent Police Conduct Authority | Mana Whanonga Pirihimana Motuhake</t>
  </si>
  <si>
    <t>73xxxxxxxx</t>
  </si>
  <si>
    <t>7312345678</t>
  </si>
  <si>
    <t>Inland Revenue Department | Te Tare Taake</t>
  </si>
  <si>
    <t>accountspayable@dia.govt.nz</t>
  </si>
  <si>
    <t>9429041904916</t>
  </si>
  <si>
    <t>DIAxxPUR
12NxxPUR
34LxxPUR</t>
  </si>
  <si>
    <t>DIA12PUR
12N12PUR
34L12PUR</t>
  </si>
  <si>
    <t>International Accreditation New Zealand | Tohu Matatau Aotearoa</t>
  </si>
  <si>
    <t>dpmcinvoices@cass.govt.nz</t>
  </si>
  <si>
    <t>9429041904923 (Dept.)
9429310614300 (Crown)</t>
  </si>
  <si>
    <t>Land Information New Zealand | Toitu Te Whenua</t>
  </si>
  <si>
    <t>invoicesesnzaquaculture@earthsciences.nz</t>
  </si>
  <si>
    <t>9429032543292</t>
  </si>
  <si>
    <t>"NSS" and 5 numbers</t>
  </si>
  <si>
    <t>NSSxxxxx</t>
  </si>
  <si>
    <t>NSS12345</t>
  </si>
  <si>
    <t>Buyer name</t>
  </si>
  <si>
    <t>Law Commission | Te Aka Matua o te Ture</t>
  </si>
  <si>
    <t>9429041901793</t>
  </si>
  <si>
    <t>"PO" and 5 numbers</t>
  </si>
  <si>
    <t>POxxxxx</t>
  </si>
  <si>
    <t>PO12345</t>
  </si>
  <si>
    <t>separate document as agreed with supplier</t>
  </si>
  <si>
    <t>Maritime New Zealand</t>
  </si>
  <si>
    <t>accountspayable@edpay.nz</t>
  </si>
  <si>
    <t>9429041384350</t>
  </si>
  <si>
    <t>xx-xxx</t>
  </si>
  <si>
    <t>12-123</t>
  </si>
  <si>
    <t>Mental Health and Wellbeing Commission | Te Hiringa Mahara</t>
  </si>
  <si>
    <t>invoicesonly@ero.govt.nz</t>
  </si>
  <si>
    <t>9429041901809</t>
  </si>
  <si>
    <t>Ministry for Culture and Heritage | Manatu Taonga</t>
  </si>
  <si>
    <t>finance@elections.govt.nz</t>
  </si>
  <si>
    <t>9429041901830</t>
  </si>
  <si>
    <t>Ministry for Pacific Peoples | Te Manatu mo nga Iwi o te Moana-nui-a-Kiwa</t>
  </si>
  <si>
    <t>accounts.electricityauthority@ea.govt.nz</t>
  </si>
  <si>
    <t>9429041901847</t>
  </si>
  <si>
    <t>Description of services or goods</t>
  </si>
  <si>
    <t>Ministry for Primary Industries</t>
  </si>
  <si>
    <t>"PO" and 6 numbers</t>
  </si>
  <si>
    <t>POxxxxxx</t>
  </si>
  <si>
    <t>PO123456</t>
  </si>
  <si>
    <t>Ministry for Regulation | Te Manatu Waeture</t>
  </si>
  <si>
    <t>finance@eeca.govt.nz</t>
  </si>
  <si>
    <t>9429041901953</t>
  </si>
  <si>
    <t>6 numbers</t>
  </si>
  <si>
    <t>xxxxxx</t>
  </si>
  <si>
    <t>123456</t>
  </si>
  <si>
    <t>Ministry for Women</t>
  </si>
  <si>
    <t>Description of goods or services and contact name of person procuring goods or services</t>
  </si>
  <si>
    <t>Ministry for the Environment | Manatu Mo Te Taiao</t>
  </si>
  <si>
    <t>finance@epa.govt.nz</t>
  </si>
  <si>
    <t>9429041901977</t>
  </si>
  <si>
    <t>"EPA" and 5 numbers</t>
  </si>
  <si>
    <t>EPAxxxxx</t>
  </si>
  <si>
    <t>EPA12345</t>
  </si>
  <si>
    <t>Contract number: 4 numbers, eg 3333</t>
  </si>
  <si>
    <t>Ministry of Business, Innovation and Employment | Hikina Whakatutuki</t>
  </si>
  <si>
    <t>9429041902059</t>
  </si>
  <si>
    <t>Ministry of Defence</t>
  </si>
  <si>
    <t>accounts.payable@fma.govt.nz</t>
  </si>
  <si>
    <t>9429041902356</t>
  </si>
  <si>
    <t>"PO" and 7 numbers</t>
  </si>
  <si>
    <t>POxxxxxxx</t>
  </si>
  <si>
    <t>PO1234567</t>
  </si>
  <si>
    <t>Ministry of Disabled People | Whaikaha</t>
  </si>
  <si>
    <t>9429041909904</t>
  </si>
  <si>
    <t>BU#xxxx</t>
  </si>
  <si>
    <t>BU#1234</t>
  </si>
  <si>
    <t>Ministry of Education | Te Tahuhu o te Matauranga</t>
  </si>
  <si>
    <t>Ministry of Foreign Affairs and Trade</t>
  </si>
  <si>
    <t>9429050678402</t>
  </si>
  <si>
    <t>xxxxxx or xxxxxxx</t>
  </si>
  <si>
    <t>123456 or 1234567</t>
  </si>
  <si>
    <t>Ministry of Health | Manatu Hauora</t>
  </si>
  <si>
    <t>finance@hqsc.govt.nz</t>
  </si>
  <si>
    <t>9429041905340</t>
  </si>
  <si>
    <t>12 Numbers (Cost Centre and Contract number)</t>
  </si>
  <si>
    <t>xxxxxxxxxxxx</t>
  </si>
  <si>
    <t>123456123456</t>
  </si>
  <si>
    <t>Ministry of Housing and Urban Development | Te Tuapapa Kura Kainga</t>
  </si>
  <si>
    <t>6 numbers (cost centre)</t>
  </si>
  <si>
    <t>Recruitment invoices should specify the number of hours and hourly/daily rate in the description (timesheet information)</t>
  </si>
  <si>
    <t>Ministry of Justice | Te Tāhū o te Ture</t>
  </si>
  <si>
    <t>accounts@hdc.org.nz</t>
  </si>
  <si>
    <t>9429041905319</t>
  </si>
  <si>
    <t>"10" and 4 numbers</t>
  </si>
  <si>
    <t>10xxxx</t>
  </si>
  <si>
    <t>101234</t>
  </si>
  <si>
    <t>Clinical advice invoices should include case number; Recruitment invoice should include a timesheet</t>
  </si>
  <si>
    <t>Ministry of Social Development | Te Manatu Whakahiato Ora</t>
  </si>
  <si>
    <t>9429041905357</t>
  </si>
  <si>
    <t>Cost Centre and GL Code</t>
  </si>
  <si>
    <t>Ministry of Transport | Te Manatu Waka</t>
  </si>
  <si>
    <t>accounts@heritage.org.nz</t>
  </si>
  <si>
    <t>9429041907795</t>
  </si>
  <si>
    <t>Company name, property name it relates to, HNZPT contact name, and description of goods or services,</t>
  </si>
  <si>
    <t>Museum of New Zealand Te Papa Tongarewa Board</t>
  </si>
  <si>
    <t>invoices@kaingaora.govt.nz</t>
  </si>
  <si>
    <t>9429047717602</t>
  </si>
  <si>
    <t>7 numbers</t>
  </si>
  <si>
    <t>xxxxxxx</t>
  </si>
  <si>
    <t>1234567</t>
  </si>
  <si>
    <t>National Infrastructure Funding and Financing Limited</t>
  </si>
  <si>
    <t>accounts@tikatangata.org.nz</t>
  </si>
  <si>
    <t>9429041905623</t>
  </si>
  <si>
    <t>Natural Hazards Commission</t>
  </si>
  <si>
    <t>9429051354749</t>
  </si>
  <si>
    <t>2 Numbers</t>
  </si>
  <si>
    <t>xx</t>
  </si>
  <si>
    <t>12</t>
  </si>
  <si>
    <t>New Zealand Antarctic Institute</t>
  </si>
  <si>
    <t>admin.services@ipca.govt.nz</t>
  </si>
  <si>
    <t>9429041905807</t>
  </si>
  <si>
    <t>No specific requirements</t>
  </si>
  <si>
    <t>New Zealand Artificial Limb Service</t>
  </si>
  <si>
    <t>ap.ar@ird.govt.nz</t>
  </si>
  <si>
    <t>9429041926024</t>
  </si>
  <si>
    <t>"YN" and 7 numbers</t>
  </si>
  <si>
    <t>YNxxxxxxx</t>
  </si>
  <si>
    <t>YN1234567</t>
  </si>
  <si>
    <t>New Zealand Blood Service</t>
  </si>
  <si>
    <t>PO line number desirable but not mandatory</t>
  </si>
  <si>
    <t>x</t>
  </si>
  <si>
    <t>1</t>
  </si>
  <si>
    <t>New Zealand Customs Service | Te Mana Arai o Aotearoa</t>
  </si>
  <si>
    <t>accounts@ianz.govt.nz</t>
  </si>
  <si>
    <t>9429046194077</t>
  </si>
  <si>
    <t>WFPxxxxxx/xxxxx (if multiple)</t>
  </si>
  <si>
    <t>WFP123456/123456</t>
  </si>
  <si>
    <t>New Zealand Defence Force | Te Ope Katua o Aotearoa</t>
  </si>
  <si>
    <t>payables@linz.govt.nz</t>
  </si>
  <si>
    <t>9429000003711</t>
  </si>
  <si>
    <t>"D" and 5 numbers
"N" and 5 numbers</t>
  </si>
  <si>
    <t>Dxxxxx
Nxxxxx</t>
  </si>
  <si>
    <t>D12345
N12345</t>
  </si>
  <si>
    <t>New Zealand Film Commission | Te Tumu Whakaata Taonga</t>
  </si>
  <si>
    <t>"PD" and 6 numbers
"PN" and 6 numbers</t>
  </si>
  <si>
    <t>PDxxxxxx
PNxxxxxx</t>
  </si>
  <si>
    <t>PD123456
PN123456</t>
  </si>
  <si>
    <t>New Zealand Growth Capital Partners Limited</t>
  </si>
  <si>
    <t>accounts@lawcom.govt.nz</t>
  </si>
  <si>
    <t>9429041906583</t>
  </si>
  <si>
    <t>New Zealand Infrastructure Commission | Te Waihanga</t>
  </si>
  <si>
    <t>Maritime New Zealand invoices: mnz-apinvoices@maritimenz.govt.nz
Oil Pollution Fund invoices: opf-apinvoices@maritimenz.govt.nz</t>
  </si>
  <si>
    <t>9429041911594</t>
  </si>
  <si>
    <t>4 letters (cost centre)</t>
  </si>
  <si>
    <t>XXXX</t>
  </si>
  <si>
    <t>ABCD</t>
  </si>
  <si>
    <t>New Zealand Institute For Earth Science Limited - GNS Business unit</t>
  </si>
  <si>
    <t>payables@mhwc.govt.nz</t>
  </si>
  <si>
    <t>9429051799588</t>
  </si>
  <si>
    <t>New Zealand Institute For Earth Science Limited - NIWA Business unit</t>
  </si>
  <si>
    <t>finance@mch.govt.nz</t>
  </si>
  <si>
    <t>9429041908846 (Dept.)
9429310614331 (Crown)</t>
  </si>
  <si>
    <t>New Zealand Institute for Public Health and Forensic Science (PHF Science)</t>
  </si>
  <si>
    <t>New Zealand Lotteries Commission</t>
  </si>
  <si>
    <t>accounts@mpp.govt.nz</t>
  </si>
  <si>
    <t>9429041908914</t>
  </si>
  <si>
    <t>New Zealand Qualifications Authority | Mana Tohu Matauranga o Aotearoa</t>
  </si>
  <si>
    <t>accountspayable@mpi.govt.nz</t>
  </si>
  <si>
    <t>9429000096157</t>
  </si>
  <si>
    <t>"AHL" and 7 numbers
"MBV" and 7 numbers
"MPI" and 7 numbers
"PHL" and 7 numbers
"CWN" and 7 numbers (Crown)</t>
  </si>
  <si>
    <t>AHLxxxxxxx
MBVxxxxxxx
MPIxxxxxxx
PHLxxxxxxx
CWNxxxxxxx</t>
  </si>
  <si>
    <t>AHL1234567
MBV1234567
MPI1234567
PHL1234567
CWN1234567</t>
  </si>
  <si>
    <t>New Zealand Research Vessels Limited</t>
  </si>
  <si>
    <t>invoices@cass.govt.nz</t>
  </si>
  <si>
    <t>9429041920244 (Dept.)
9429310614263 (Crown)</t>
  </si>
  <si>
    <t>New Zealand Symphony Orchestra</t>
  </si>
  <si>
    <t>accounts@women.govt.nz</t>
  </si>
  <si>
    <t>9429041908860 (Dept)</t>
  </si>
  <si>
    <t>xx xxxx</t>
  </si>
  <si>
    <t>12 1234</t>
  </si>
  <si>
    <t>New Zealand Tourism Board</t>
  </si>
  <si>
    <t>accounts.payable@mfe.govt.nz</t>
  </si>
  <si>
    <t>9429041908853</t>
  </si>
  <si>
    <t>"MFE" and 5 numbers</t>
  </si>
  <si>
    <t>MFExxxxx</t>
  </si>
  <si>
    <t>MFE12345</t>
  </si>
  <si>
    <t>New Zealand Trade and Enterprise</t>
  </si>
  <si>
    <t>5 numbers</t>
  </si>
  <si>
    <t>xxxxx</t>
  </si>
  <si>
    <t>12345</t>
  </si>
  <si>
    <t>New Zealand Transport Agency</t>
  </si>
  <si>
    <t>ap@mbie.govt.nz</t>
  </si>
  <si>
    <t>xxxx.xxxx</t>
  </si>
  <si>
    <t>1234.5678</t>
  </si>
  <si>
    <t>Contract number: 6 numbers, e.g. 123456</t>
  </si>
  <si>
    <t>New Zealand on Air</t>
  </si>
  <si>
    <t>"PN" and 6 numbers</t>
  </si>
  <si>
    <t>PNxxxxxx</t>
  </si>
  <si>
    <t>PN123456</t>
  </si>
  <si>
    <t>Ngāpuhi Investment Fund | Tupu Tonu</t>
  </si>
  <si>
    <t>9429041908877</t>
  </si>
  <si>
    <t>Oranga Tamariki</t>
  </si>
  <si>
    <t>whainvoices@CASS.govt.nz</t>
  </si>
  <si>
    <t>9429052480102</t>
  </si>
  <si>
    <t>"WHA" and 6 numbers (departmental)</t>
  </si>
  <si>
    <t>WHAxxxxxx</t>
  </si>
  <si>
    <t>WHA123456</t>
  </si>
  <si>
    <t>Cost Centre / Project code</t>
  </si>
  <si>
    <t>Parliamentary Counsel Office</t>
  </si>
  <si>
    <t>"NDE" and 6 numbers (non-departmental)</t>
  </si>
  <si>
    <t>NDExxxxxx</t>
  </si>
  <si>
    <t>NDE123456</t>
  </si>
  <si>
    <t>Privacy Commissioner</t>
  </si>
  <si>
    <t>9429041908884</t>
  </si>
  <si>
    <t>"KE" and 8 numbers (Departmental) or
"WK" and 8 numbers (Non-Departmental)</t>
  </si>
  <si>
    <t>KExxxxxxxx 
WKxxxxxxxx</t>
  </si>
  <si>
    <t>KE12345678
WK12345678</t>
  </si>
  <si>
    <t>Public Service Commission</t>
  </si>
  <si>
    <t>Public Trust</t>
  </si>
  <si>
    <t>supplier-enquiries@mfat.govt.nz</t>
  </si>
  <si>
    <t>9429041908891</t>
  </si>
  <si>
    <t>xxxxx-xxxx</t>
  </si>
  <si>
    <t>12345-6789</t>
  </si>
  <si>
    <t>Full account string 6 segments (Entity, Cost centre, Account, Analysis 1, Analysis 2, Intercompany)</t>
  </si>
  <si>
    <t>Real Estate Authority | Te Mana Papawhenua</t>
  </si>
  <si>
    <t>7 letters (Organisation) and 8 numbers (Entity)</t>
  </si>
  <si>
    <t>MFATDEPxxxxxxxx or MFATCRWxxxxxxxx</t>
  </si>
  <si>
    <t>MFATDEP12345678 or MFATCRW12345678</t>
  </si>
  <si>
    <t>Research and Education Advanced Network New Zealand Limited</t>
  </si>
  <si>
    <t>payables@health.govt.nz</t>
  </si>
  <si>
    <t>9429000082440</t>
  </si>
  <si>
    <t>"DE-" and 8 numbers and “-PO"
"NDE_MOH-" 8 numbers and "-PO"
Each invoice line requires a PO line number</t>
  </si>
  <si>
    <t>DE-xxxxxxxx-PO
NDE_MOH-xxxxxxxx-PO</t>
  </si>
  <si>
    <t>DE-12345678-PO
NDE_MOH-12345678-PO</t>
  </si>
  <si>
    <t>Retirement Commissioner</t>
  </si>
  <si>
    <t>9429047143937</t>
  </si>
  <si>
    <t>Purchase Orders are mandatory for eInvoices and most other invoice types</t>
  </si>
  <si>
    <t>Serious Fraud Office | Te Tari Hara Taware</t>
  </si>
  <si>
    <t>9429041908907</t>
  </si>
  <si>
    <t>"M" and 5 numbers (Ministry)
"P" and 5 numbers (Project)
"C" and 5 numbers (Crown)</t>
  </si>
  <si>
    <t>Mxxxxx
Pxxxxx
Cxxxxx</t>
  </si>
  <si>
    <t>M12345
P12345
C12345</t>
  </si>
  <si>
    <t>Contract number: 5 numbers, e.g. 12345</t>
  </si>
  <si>
    <t>Social Workers Registration Board</t>
  </si>
  <si>
    <t>9429000062299</t>
  </si>
  <si>
    <t>"MSDP" and 8 numbers
"WHAP" and 8 numbers
"SWAP" and 8 numbers
Multiline purchase orders require a line number</t>
  </si>
  <si>
    <t>MSDPxxxxxxxx
WHAPxxxxxxxx
SWAPxxxxxxxx</t>
  </si>
  <si>
    <t>MSDP12345678
WHAP12345678
SWAP12345678</t>
  </si>
  <si>
    <t>Invoices must be attached for specific suppliers. This is because the invoice description does not populate into our system – if a purchase order goes on hold, a manual validation is required. When sending an eInvoice, insert the description in the "note" field</t>
  </si>
  <si>
    <t>Southern Response Earthquake Services Limited</t>
  </si>
  <si>
    <t>accounts@transport.govt.nz</t>
  </si>
  <si>
    <t>9429041908921</t>
  </si>
  <si>
    <t>Sport Integrity Commission | Te Kahu Raunui</t>
  </si>
  <si>
    <t>finance@tepapa.govt.nz</t>
  </si>
  <si>
    <t>9429000025775</t>
  </si>
  <si>
    <t>2 letters and 6 numbers</t>
  </si>
  <si>
    <t>XXxxxxxx</t>
  </si>
  <si>
    <t>AB123456</t>
  </si>
  <si>
    <t>Sport New Zealand</t>
  </si>
  <si>
    <t>9429031820400</t>
  </si>
  <si>
    <t>Stats NZ</t>
  </si>
  <si>
    <t>accounts@naturalhazards.govt.nz</t>
  </si>
  <si>
    <t>9429041901618</t>
  </si>
  <si>
    <t>Recruitment invoices will ideally have a timesheet attached.</t>
  </si>
  <si>
    <t>Tamaki Redevelopment Company Limited</t>
  </si>
  <si>
    <t>accounts@antarcticanz.govt.nz</t>
  </si>
  <si>
    <t>9429041909836</t>
  </si>
  <si>
    <t>Te Mangai Paho | Maori Broadcast Funding Agency</t>
  </si>
  <si>
    <t>payables@nzals.co.nz</t>
  </si>
  <si>
    <t>9429000038997</t>
  </si>
  <si>
    <t>Te Puni Kokiri | Ministry of Māori Development</t>
  </si>
  <si>
    <t>94209041909843</t>
  </si>
  <si>
    <t>xxxxxx-XXXX</t>
  </si>
  <si>
    <t>123456-ABCD</t>
  </si>
  <si>
    <t>Site Name where goods are delivered to or services are performed at.</t>
  </si>
  <si>
    <t>Te Taura Whiri I Te Reo Maori (Maori Language Commission)</t>
  </si>
  <si>
    <t>Telarc Limited</t>
  </si>
  <si>
    <t>The contract number as specified on contracts.</t>
  </si>
  <si>
    <t>Television New Zealand Limited | Te Reo Tataki</t>
  </si>
  <si>
    <t>finance@customs.govt.nz</t>
  </si>
  <si>
    <t>9429041909867</t>
  </si>
  <si>
    <t>"NZCS" and 8 numbers</t>
  </si>
  <si>
    <t>NZCSxxxxxxxx</t>
  </si>
  <si>
    <t>NZCS12345678</t>
  </si>
  <si>
    <t>Tertiary Education Commission | Te Amorangi Matuaranga Matua</t>
  </si>
  <si>
    <t>nzdf-accountspayable@paperlessap.co.nz</t>
  </si>
  <si>
    <t>9429041909874</t>
  </si>
  <si>
    <t>10 numbers with "32", "48", "45" or "2" as prefix</t>
  </si>
  <si>
    <t>The Network for Learning Limited</t>
  </si>
  <si>
    <t>accounts@nzfilm.co.nz</t>
  </si>
  <si>
    <t>9429041909898</t>
  </si>
  <si>
    <t>xxxx.XXXXXX</t>
  </si>
  <si>
    <t>1234.Funding</t>
  </si>
  <si>
    <t>Project number: P-xxxx</t>
  </si>
  <si>
    <t>The Outdoor Access Commission</t>
  </si>
  <si>
    <t>accounts@nzgcp.co.nz</t>
  </si>
  <si>
    <t>9429036497546</t>
  </si>
  <si>
    <t>The Treasury | Te Tai Ohanga</t>
  </si>
  <si>
    <t>tewaihangainvoices@kpmg.co.nz</t>
  </si>
  <si>
    <t>9429047977785</t>
  </si>
  <si>
    <t>xxx.xxxx</t>
  </si>
  <si>
    <t>123.4567</t>
  </si>
  <si>
    <t>The Water Services Authority - Taumata Arowai</t>
  </si>
  <si>
    <t>5 numbers (project code)</t>
  </si>
  <si>
    <t>Transport Accident Investigation Commission</t>
  </si>
  <si>
    <t>accounts@gns.cri.nz</t>
  </si>
  <si>
    <t>9429038971433</t>
  </si>
  <si>
    <t>"GNS-PO-" and 8 numbers</t>
  </si>
  <si>
    <t>GNS-PO-xxxxxxxx</t>
  </si>
  <si>
    <t>GNS-PO-12345678</t>
  </si>
  <si>
    <t>Contract number / project reference</t>
  </si>
  <si>
    <t>WorkSafe</t>
  </si>
  <si>
    <t>invoices@niwa.unimarket.co.nz</t>
  </si>
  <si>
    <t>"U" and 6 numbers</t>
  </si>
  <si>
    <t>Uxxxxxx</t>
  </si>
  <si>
    <t>U123456</t>
  </si>
  <si>
    <t>Accounts.Payable@phfscience.nz</t>
  </si>
  <si>
    <t>9429038992803</t>
  </si>
  <si>
    <t>"ESR-PO-" and 8 numbers (no spaces)</t>
  </si>
  <si>
    <t>ESR-PO-xxxxxxxx</t>
  </si>
  <si>
    <t>ESR-PO-12345678</t>
  </si>
  <si>
    <t>finance@lottonz.co.nz</t>
  </si>
  <si>
    <t>9429000026260</t>
  </si>
  <si>
    <t>apinvoices@nzqa.govt.nz</t>
  </si>
  <si>
    <t>9429041909980</t>
  </si>
  <si>
    <t>PO and 7 numbers</t>
  </si>
  <si>
    <t>Recruitment invoices should specify the contractor name, job title  and period. Timesheet must be attached.</t>
  </si>
  <si>
    <t>xxx.xx</t>
  </si>
  <si>
    <t>123.45</t>
  </si>
  <si>
    <t>invoicesnzresearchvessels@earthsciences.nz</t>
  </si>
  <si>
    <t>9429038436178</t>
  </si>
  <si>
    <t>"VS" and 6 numbers</t>
  </si>
  <si>
    <t>VSxxxxxx</t>
  </si>
  <si>
    <t>VS123456</t>
  </si>
  <si>
    <t>accunts@nzso.co.nz</t>
  </si>
  <si>
    <t>9429041910047</t>
  </si>
  <si>
    <t>xx-xx</t>
  </si>
  <si>
    <t>22-34</t>
  </si>
  <si>
    <t>10 letters and numbers (project code)</t>
  </si>
  <si>
    <t>xxXXXXXX</t>
  </si>
  <si>
    <t>12ABCDEF</t>
  </si>
  <si>
    <t>finance@tnz.govt.nz</t>
  </si>
  <si>
    <t>9429038793066 (Qualmark)  9429041910061 (Crown)</t>
  </si>
  <si>
    <t>First Name, Surname</t>
  </si>
  <si>
    <t>XXXX XXXX</t>
  </si>
  <si>
    <t>Bonnie Knight</t>
  </si>
  <si>
    <t>"PUR" and 7 numbers</t>
  </si>
  <si>
    <t>PURxxxxxxx</t>
  </si>
  <si>
    <t>PUR1234567</t>
  </si>
  <si>
    <t>nzte.invoices@nzte.govt.nz</t>
  </si>
  <si>
    <t>9429041910078</t>
  </si>
  <si>
    <t>3 or 4 numbers (cost centre)</t>
  </si>
  <si>
    <t>Preference is to have invoices attached</t>
  </si>
  <si>
    <t>"OPE" and 5 numbers (project code)</t>
  </si>
  <si>
    <t>OPExxxxx</t>
  </si>
  <si>
    <t>OPE12345</t>
  </si>
  <si>
    <t>apinvoices@nzta.govt.nz</t>
  </si>
  <si>
    <t>9429041910085</t>
  </si>
  <si>
    <t>xxxxx.xxxxxxxx</t>
  </si>
  <si>
    <t>12345.12345678</t>
  </si>
  <si>
    <t>accounts@nzonair.govt.nz</t>
  </si>
  <si>
    <t>9429041899779</t>
  </si>
  <si>
    <t>CON-xxxxxDDxx</t>
  </si>
  <si>
    <t>CON-12345DD12</t>
  </si>
  <si>
    <t>Account number</t>
  </si>
  <si>
    <t>info@tuputonu.co.nz</t>
  </si>
  <si>
    <t>9429048842662</t>
  </si>
  <si>
    <t>"NIFL" and 7 numbers</t>
  </si>
  <si>
    <t>NIFLxxxxxxx</t>
  </si>
  <si>
    <t>NIFL1234567</t>
  </si>
  <si>
    <t>accountspayable@ot.govt.nz</t>
  </si>
  <si>
    <t>9429046196057</t>
  </si>
  <si>
    <t>1234.1234</t>
  </si>
  <si>
    <t>finance@parliament.govt.nz; accounts@pco.govt.nz</t>
  </si>
  <si>
    <t>9429041914366</t>
  </si>
  <si>
    <t>accounts@privacy.org.nz</t>
  </si>
  <si>
    <t>9429041913161</t>
  </si>
  <si>
    <t>XXXxxxxxx</t>
  </si>
  <si>
    <t>ABC123456</t>
  </si>
  <si>
    <t>9429041921548 (Dept.) 9429310614317 (Crown)</t>
  </si>
  <si>
    <t>2 letters and 4 numbers</t>
  </si>
  <si>
    <t>XXxxxx</t>
  </si>
  <si>
    <t>AB1234</t>
  </si>
  <si>
    <t>accounts.payable@publictrust.co.nz</t>
  </si>
  <si>
    <t>9429041913222</t>
  </si>
  <si>
    <t>"CC" and 4 numbers (cost centre)</t>
  </si>
  <si>
    <t>CCxxxx</t>
  </si>
  <si>
    <t>CC1234</t>
  </si>
  <si>
    <t>PCxxxx</t>
  </si>
  <si>
    <t>PC1234</t>
  </si>
  <si>
    <t>9429041917718</t>
  </si>
  <si>
    <t>Contact person or GL account code</t>
  </si>
  <si>
    <t>accounts@reannz.co.nz</t>
  </si>
  <si>
    <t>9429035974260</t>
  </si>
  <si>
    <t>9429048632676</t>
  </si>
  <si>
    <t>Description of goods or services</t>
  </si>
  <si>
    <t>Acturial services for December 2025</t>
  </si>
  <si>
    <t>accounts@sfo.govt.nz</t>
  </si>
  <si>
    <t>9429041915349</t>
  </si>
  <si>
    <t>Case: xxxxxx</t>
  </si>
  <si>
    <t>Case: 123456</t>
  </si>
  <si>
    <t>Reference name when applicable</t>
  </si>
  <si>
    <t>accounts@swrb.govt.nz</t>
  </si>
  <si>
    <t>9429041915530</t>
  </si>
  <si>
    <t>accounts@southernresponse.co.nz</t>
  </si>
  <si>
    <t>9429040361581</t>
  </si>
  <si>
    <t>1 letter and 7 numbers</t>
  </si>
  <si>
    <t>Xxxxxxxx</t>
  </si>
  <si>
    <t>A1234567</t>
  </si>
  <si>
    <t>9429052131141</t>
  </si>
  <si>
    <t>Contract reference</t>
  </si>
  <si>
    <t>invoices@sportnz.org.nz</t>
  </si>
  <si>
    <t>9429041926123</t>
  </si>
  <si>
    <t>PO xxxx</t>
  </si>
  <si>
    <t>PO 1234</t>
  </si>
  <si>
    <t>invoices@stats.govt.nz</t>
  </si>
  <si>
    <t>9429000014489</t>
  </si>
  <si>
    <t>9429030568563</t>
  </si>
  <si>
    <t>"TRC" and 6 numbers</t>
  </si>
  <si>
    <t>TRCxxxxxx</t>
  </si>
  <si>
    <t>TRC123456</t>
  </si>
  <si>
    <t>accounts@tmp.govt.nz</t>
  </si>
  <si>
    <t>9429041919781</t>
  </si>
  <si>
    <t>invoices@tpk.govt.nz</t>
  </si>
  <si>
    <t>9429041919729</t>
  </si>
  <si>
    <t>4 numbers (cost centre) and 4 numbers (activity)</t>
  </si>
  <si>
    <t>xxxx-xxxx</t>
  </si>
  <si>
    <t>1234-0000</t>
  </si>
  <si>
    <t>Cost centre followed by activity. Activity to be "0000" if unknown</t>
  </si>
  <si>
    <t>9429041919804</t>
  </si>
  <si>
    <t>Contract name or services provided and period</t>
  </si>
  <si>
    <t>accounts@telarc.org</t>
  </si>
  <si>
    <t>9429038122767</t>
  </si>
  <si>
    <t>Telarc Contact staff name</t>
  </si>
  <si>
    <t>9429039404619</t>
  </si>
  <si>
    <t>“PO” and 8 numbers</t>
  </si>
  <si>
    <t>POxxxxxxxx</t>
  </si>
  <si>
    <t>PO12345678</t>
  </si>
  <si>
    <t>accounts@tec.govt.nz</t>
  </si>
  <si>
    <t>9429041920107</t>
  </si>
  <si>
    <t>6 numbers (contract number)</t>
  </si>
  <si>
    <t>3 numbers (cost centre)</t>
  </si>
  <si>
    <t>ITxxxxxx</t>
  </si>
  <si>
    <t>IT123456</t>
  </si>
  <si>
    <t>accountspayable@n4l.co.nz</t>
  </si>
  <si>
    <t>9429030612860</t>
  </si>
  <si>
    <t>"PO" and 5 numbers, sperated by "-"</t>
  </si>
  <si>
    <t>PO-xxxxx</t>
  </si>
  <si>
    <t>PO-12345</t>
  </si>
  <si>
    <t>Purchase Orders are mandatoy over $2500</t>
  </si>
  <si>
    <t>accounts@herengaanuku.govt.nz</t>
  </si>
  <si>
    <t>9429041910092</t>
  </si>
  <si>
    <t>treasuryinvoices@cass.govt.nz</t>
  </si>
  <si>
    <t>095</t>
  </si>
  <si>
    <t>finance@taumataarowai.govt.nz</t>
  </si>
  <si>
    <t>9429049051308</t>
  </si>
  <si>
    <t>3 or 4 letters (cost centre code)</t>
  </si>
  <si>
    <t>XXX or XXXX</t>
  </si>
  <si>
    <t>ABC or ABCD</t>
  </si>
  <si>
    <t>Contact name at the Authority</t>
  </si>
  <si>
    <t>CN-xxxxxx or CN-xxxxxx.x</t>
  </si>
  <si>
    <t>CN-123456 or CN-123456.1</t>
  </si>
  <si>
    <t>GST number</t>
  </si>
  <si>
    <t>accounts@taic.org.nz</t>
  </si>
  <si>
    <t>9429041925126</t>
  </si>
  <si>
    <t>John Smith -  2kg coffee beans</t>
  </si>
  <si>
    <t>9429041926437</t>
  </si>
  <si>
    <t>5 numbers (project codes)</t>
  </si>
  <si>
    <t>6 numbers for contract</t>
  </si>
  <si>
    <t>CON:xxxxxx</t>
  </si>
  <si>
    <t>CON:123456</t>
  </si>
  <si>
    <t>"PO" and 9 numbers, separated by "-"</t>
  </si>
  <si>
    <t>PO and 4 numbers, separated by a "-"</t>
  </si>
  <si>
    <t>2 numbers and 3 numbers separated by "-"</t>
  </si>
  <si>
    <t>"PO" and 4 numbers separated by "-"</t>
  </si>
  <si>
    <t>"PO" and 4 numbers (Employee number), separated by space</t>
  </si>
  <si>
    <t>"CN" and 6 numbers separated by "-" or 6 numbers and a point number variation</t>
  </si>
  <si>
    <t>accountsInvoices@enz.govt.nz manaakiaccounts@enz.govt.nz</t>
  </si>
  <si>
    <t>invoices@fireandemergency.nz; accounts.payable@fireandemergency.nz</t>
  </si>
  <si>
    <t>nor-accounts.payable@tewhatuora.govt.nz</t>
  </si>
  <si>
    <t>accounts@hrc.govt.nz</t>
  </si>
  <si>
    <t>accountspayable@Aroturuki.govt.nz</t>
  </si>
  <si>
    <t>finance@defence.govt.nz</t>
  </si>
  <si>
    <t>accountspayable.invoices@education.govt.nz</t>
  </si>
  <si>
    <t>hud.invoices@hud.govt.nz</t>
  </si>
  <si>
    <t>accounts.payable@justice.govt.nz ; crownaccounts.payable@justice.govt.nz; ap.queries@justice.govt.nz; eInvoicing@justice.govt.nz</t>
  </si>
  <si>
    <t>nac_accounts_payable@msd.govt.nz</t>
  </si>
  <si>
    <t>accounts@niff.govt.nz</t>
  </si>
  <si>
    <t>accounts.payable@nzblood.co.nz</t>
  </si>
  <si>
    <t>accounts@retirement.govt.nz</t>
  </si>
  <si>
    <t>accounts@sportintegrity.nz</t>
  </si>
  <si>
    <t>accountspayable@tamakiregeneration.co.nz</t>
  </si>
  <si>
    <t>finance@tetaurawhiri.govt.nz</t>
  </si>
  <si>
    <t>apinvoices@tvnz.co.nz</t>
  </si>
  <si>
    <t>worksafe.invoices@worksafe.govt.nz</t>
  </si>
  <si>
    <t>If you are a new supplier, please provide proof of bank account number and name. Invoices should provide a clear outline of services delivered and be addressed to the authoriser of expenditure.</t>
  </si>
  <si>
    <t>"Attention": Employee Name</t>
  </si>
  <si>
    <t>Name of the employee &amp; description of services</t>
  </si>
  <si>
    <t>'73' to '79', followed by 8 numbers (total 10 numbers).</t>
  </si>
  <si>
    <t>Ideally have a report sent through of invoice details for approval and receipting prior to the invoice being sent</t>
  </si>
  <si>
    <t>rowena.lim@xrb.govt.nz</t>
  </si>
  <si>
    <t>"BU" and "#" and 4 numbers</t>
  </si>
  <si>
    <t>6 or 7 numbers (depending on the division of HNZ)</t>
  </si>
  <si>
    <t>"WFP" and 6 numbers, another 6 numbers (if more than one job)</t>
  </si>
  <si>
    <t>e.g Report work completed for MHA team</t>
  </si>
  <si>
    <t>2 numbers (cost centre) and 4 numbers (expense code), separated by space</t>
  </si>
  <si>
    <t>PO not mandatory – include PO per format specified if one exists or is issued</t>
  </si>
  <si>
    <t>5 numbers (Cost centre) and 4 numbers (Account code) separated by "-"</t>
  </si>
  <si>
    <t>IANZ contact staff name</t>
  </si>
  <si>
    <t>4 numbers (cost centre) and 4 numbers (natural account) separated by a decimal</t>
  </si>
  <si>
    <t>32xxxxxxxx 48xxxxxxxx 45xxxxxxxx 2xxxxxxxxx</t>
  </si>
  <si>
    <t>N/A - currently don't use PO's or Contract numbers</t>
  </si>
  <si>
    <t>3 numbers (cost centre) and 2 numbers (activity code) separated by a decimal point</t>
  </si>
  <si>
    <t>2 numbers (cost centre) and 2 numbers (natural account), separated by "-"</t>
  </si>
  <si>
    <t>4 numbers (GL account)</t>
  </si>
  <si>
    <t>5 numbers and 8 numbers, separated by a decimal place</t>
  </si>
  <si>
    <t>"CON" and 5 numbers (contract number), separated by "-" &amp; "DD" and 2 numbers (drawdown number)</t>
  </si>
  <si>
    <t>3212345678 4812345678 4512345678 2123456789</t>
  </si>
  <si>
    <t>3 numbers (cost centre) and 4 numbers (natural account) separated by a decimal point</t>
  </si>
  <si>
    <t>6 numbers and 4 letters separated by "-"</t>
  </si>
  <si>
    <t>4 numbers and 6 letters (business unit) separated by a decimal point</t>
  </si>
  <si>
    <t>Work timesheets to be attached</t>
  </si>
  <si>
    <t>8 numbers separated by a decimal point</t>
  </si>
  <si>
    <t>3 letters followed by 6 numbers</t>
  </si>
  <si>
    <t>PC and 4 numbers (project code)</t>
  </si>
  <si>
    <t>"Case" and 6 numbers, separated by ": "</t>
  </si>
  <si>
    <t>Description of goods and services required, Invoice Date, Vendor Name, whether amount includes GST and GST amount</t>
  </si>
  <si>
    <t>Timesheets for contractors</t>
  </si>
  <si>
    <t>Additional information to be provided</t>
  </si>
  <si>
    <t xml:space="preserve">"IT" and 6 numbers (PO number)
</t>
  </si>
  <si>
    <t>4 numbers (cost centre)</t>
  </si>
  <si>
    <t>Attention (HNZPT contact): Tamara Patten  Description: 10 x pencils</t>
  </si>
  <si>
    <t>Cleaning Oct25 - James Cole</t>
  </si>
  <si>
    <t>9429041920244 (Dept.) 9429310614263 (Crown)</t>
  </si>
  <si>
    <t>9429000106078 (Dept.) 9429310665692 (Crown)</t>
  </si>
  <si>
    <t>"DIA" and 2 numbers and "PUR"
"12N" and 2 numbers and "PUR"
"34L" and 2 numbers and "PUR"</t>
  </si>
  <si>
    <t>Attached PDF invoices should specify the service and contract number if appropriate</t>
  </si>
  <si>
    <r>
      <rPr>
        <b/>
        <sz val="10.35"/>
        <color rgb="FF475569"/>
        <rFont val="Calibri"/>
        <family val="2"/>
      </rPr>
      <t>GUIDANCE:</t>
    </r>
    <r>
      <rPr>
        <sz val="9"/>
        <color rgb="FF475569"/>
        <rFont val="Calibri"/>
        <family val="2"/>
      </rPr>
      <t xml:space="preserve">     ✓ If PO is mandatory, include PO number    Legend: x = number, X = letter</t>
    </r>
  </si>
  <si>
    <t xml:space="preserve">                             ✓ Find your agency using Dropdown/ A–Z    ✓ Check the reference requirement    ✓ Match the format and example</t>
  </si>
  <si>
    <r>
      <rPr>
        <b/>
        <sz val="10.35"/>
        <color rgb="FF475569"/>
        <rFont val="Calibri"/>
        <family val="2"/>
      </rPr>
      <t>NOTES:</t>
    </r>
    <r>
      <rPr>
        <sz val="9"/>
        <color rgb="FF475569"/>
        <rFont val="Calibri"/>
        <family val="2"/>
      </rPr>
      <t xml:space="preserve">     - This reference tool specifies header level invoice reference requirements – not the requirements for the body of the invoice.</t>
    </r>
  </si>
  <si>
    <t xml:space="preserve">                     - Some agencies list multiple reference options; only one option is required per invoice.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</si>
</sst>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9"/>
      <color rgb="FF475569"/>
      <name val="Calibri"/>
      <family val="2"/>
    </font>
    <font>
      <b/>
      <sz val="11"/>
      <color rgb="FF1F2D3D"/>
      <name val="Calibri"/>
      <family val="2"/>
    </font>
    <font>
      <b/>
      <sz val="11"/>
      <color rgb="FF1D4ED8"/>
      <name val="Calibri"/>
      <family val="2"/>
    </font>
    <font>
      <sz val="11"/>
      <color rgb="FF1A1F36"/>
      <name val="Calibri"/>
      <family val="2"/>
    </font>
    <font>
      <b/>
      <sz val="14"/>
      <name val="Calibri"/>
      <family val="2"/>
    </font>
    <font>
      <b/>
      <sz val="14"/>
      <color theme="4" tint="-0.49998474074526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475569"/>
      <name val="Calibri"/>
      <family val="2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sz val="12"/>
      <color theme="3" tint="0.59999389629810485"/>
      <name val="Calibri"/>
      <family val="2"/>
    </font>
    <font>
      <b/>
      <sz val="12"/>
      <color theme="3"/>
      <name val="Calibri"/>
      <family val="2"/>
    </font>
    <font>
      <b/>
      <sz val="24"/>
      <color rgb="FF1A1F36"/>
      <name val="Calibri"/>
      <family val="2"/>
    </font>
    <font>
      <b/>
      <sz val="10.35"/>
      <color rgb="FF475569"/>
      <name val="Calibri"/>
      <family val="2"/>
    </font>
    <font>
      <sz val="9"/>
      <color rgb="FF47556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AFE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334155"/>
      </bottom>
      <diagonal/>
    </border>
    <border>
      <left/>
      <right style="thin">
        <color indexed="64"/>
      </right>
      <top style="medium">
        <color rgb="FF3341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334155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D0D7E5"/>
      </left>
      <right style="thin">
        <color indexed="64"/>
      </right>
      <top style="medium">
        <color rgb="FF334155"/>
      </top>
      <bottom style="medium">
        <color indexed="64"/>
      </bottom>
      <diagonal/>
    </border>
    <border>
      <left style="thin">
        <color rgb="FFD0D7E5"/>
      </left>
      <right style="thin">
        <color indexed="64"/>
      </right>
      <top/>
      <bottom/>
      <diagonal/>
    </border>
    <border>
      <left style="thin">
        <color rgb="FFD0D7E5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medium">
        <color rgb="FF33415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334155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334155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D0D7E5"/>
      </bottom>
      <diagonal/>
    </border>
    <border>
      <left/>
      <right style="medium">
        <color indexed="64"/>
      </right>
      <top style="medium">
        <color rgb="FF334155"/>
      </top>
      <bottom style="thin">
        <color rgb="FFD0D7E5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D0D7E5"/>
      </bottom>
      <diagonal/>
    </border>
    <border>
      <left style="thin">
        <color indexed="64"/>
      </left>
      <right style="thin">
        <color rgb="FFD0D7E5"/>
      </right>
      <top style="medium">
        <color rgb="FF334155"/>
      </top>
      <bottom style="thin">
        <color rgb="FFD0D7E5"/>
      </bottom>
      <diagonal/>
    </border>
    <border>
      <left style="thin">
        <color rgb="FFD0D7E5"/>
      </left>
      <right style="thin">
        <color indexed="64"/>
      </right>
      <top style="medium">
        <color rgb="FF334155"/>
      </top>
      <bottom style="thin">
        <color rgb="FFD0D7E5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334155"/>
      </bottom>
      <diagonal/>
    </border>
    <border>
      <left/>
      <right style="thin">
        <color indexed="64"/>
      </right>
      <top style="medium">
        <color indexed="64"/>
      </top>
      <bottom style="thin">
        <color rgb="FFD0D7E5"/>
      </bottom>
      <diagonal/>
    </border>
    <border>
      <left/>
      <right style="thin">
        <color indexed="64"/>
      </right>
      <top style="medium">
        <color rgb="FF334155"/>
      </top>
      <bottom style="thin">
        <color rgb="FFD0D7E5"/>
      </bottom>
      <diagonal/>
    </border>
    <border>
      <left/>
      <right style="thin">
        <color indexed="64"/>
      </right>
      <top style="medium">
        <color rgb="FF334155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334155"/>
      </top>
      <bottom style="medium">
        <color rgb="FF334155"/>
      </bottom>
      <diagonal/>
    </border>
    <border>
      <left/>
      <right style="thin">
        <color indexed="64"/>
      </right>
      <top style="medium">
        <color rgb="FF334155"/>
      </top>
      <bottom style="medium">
        <color rgb="FF334155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334155"/>
      </bottom>
      <diagonal/>
    </border>
    <border>
      <left/>
      <right style="thin">
        <color indexed="64"/>
      </right>
      <top style="medium">
        <color rgb="FF000000"/>
      </top>
      <bottom style="medium">
        <color rgb="FF3341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D0D7E5"/>
      </bottom>
      <diagonal/>
    </border>
    <border>
      <left style="medium">
        <color indexed="64"/>
      </left>
      <right style="thin">
        <color indexed="64"/>
      </right>
      <top style="medium">
        <color rgb="FF334155"/>
      </top>
      <bottom style="medium">
        <color indexed="64"/>
      </bottom>
      <diagonal/>
    </border>
    <border>
      <left/>
      <right style="medium">
        <color indexed="64"/>
      </right>
      <top style="medium">
        <color rgb="FF3341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rgb="FF334155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334155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334155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334155"/>
      </bottom>
      <diagonal/>
    </border>
    <border>
      <left style="thin">
        <color indexed="64"/>
      </left>
      <right style="medium">
        <color indexed="64"/>
      </right>
      <top style="medium">
        <color rgb="FF334155"/>
      </top>
      <bottom style="thin">
        <color rgb="FFD0D7E5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334155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334155"/>
      </top>
      <bottom style="thin">
        <color rgb="FFD0D7E5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334155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334155"/>
      </top>
      <bottom/>
      <diagonal/>
    </border>
    <border>
      <left style="thin">
        <color indexed="64"/>
      </left>
      <right style="medium">
        <color indexed="64"/>
      </right>
      <top style="medium">
        <color rgb="FF334155"/>
      </top>
      <bottom/>
      <diagonal/>
    </border>
    <border>
      <left/>
      <right style="thin">
        <color indexed="64"/>
      </right>
      <top/>
      <bottom style="thin">
        <color rgb="FFD0D7E5"/>
      </bottom>
      <diagonal/>
    </border>
    <border>
      <left style="thin">
        <color indexed="64"/>
      </left>
      <right style="medium">
        <color indexed="64"/>
      </right>
      <top/>
      <bottom style="thin">
        <color rgb="FFD0D7E5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rgb="FF334155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D0D7E5"/>
      </bottom>
      <diagonal/>
    </border>
    <border>
      <left style="medium">
        <color indexed="64"/>
      </left>
      <right style="medium">
        <color indexed="64"/>
      </right>
      <top style="thin">
        <color rgb="FFD0D7E5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11">
    <xf numFmtId="0" fontId="0" fillId="0" borderId="0" xfId="0"/>
    <xf numFmtId="0" fontId="0" fillId="5" borderId="0" xfId="0" applyFill="1"/>
    <xf numFmtId="0" fontId="9" fillId="5" borderId="6" xfId="0" applyFont="1" applyFill="1" applyBorder="1"/>
    <xf numFmtId="0" fontId="7" fillId="4" borderId="4" xfId="0" applyFont="1" applyFill="1" applyBorder="1" applyAlignment="1">
      <alignment horizontal="center" vertical="center"/>
    </xf>
    <xf numFmtId="0" fontId="0" fillId="5" borderId="4" xfId="0" applyFill="1" applyBorder="1"/>
    <xf numFmtId="0" fontId="10" fillId="0" borderId="0" xfId="0" applyFont="1"/>
    <xf numFmtId="0" fontId="5" fillId="3" borderId="0" xfId="0" applyFont="1" applyFill="1"/>
    <xf numFmtId="0" fontId="0" fillId="0" borderId="35" xfId="0" applyBorder="1" applyAlignment="1">
      <alignment vertical="center" wrapText="1"/>
    </xf>
    <xf numFmtId="0" fontId="0" fillId="0" borderId="40" xfId="0" applyBorder="1" applyAlignment="1">
      <alignment horizontal="left" vertical="center" wrapText="1"/>
    </xf>
    <xf numFmtId="0" fontId="3" fillId="2" borderId="2" xfId="0" applyFont="1" applyFill="1" applyBorder="1"/>
    <xf numFmtId="0" fontId="3" fillId="2" borderId="69" xfId="0" applyFont="1" applyFill="1" applyBorder="1"/>
    <xf numFmtId="0" fontId="3" fillId="2" borderId="22" xfId="0" applyFont="1" applyFill="1" applyBorder="1"/>
    <xf numFmtId="0" fontId="4" fillId="0" borderId="34" xfId="0" applyFont="1" applyBorder="1" applyAlignment="1">
      <alignment horizontal="left" vertical="center" wrapText="1"/>
    </xf>
    <xf numFmtId="0" fontId="0" fillId="0" borderId="51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95" xfId="0" applyFont="1" applyBorder="1" applyAlignment="1">
      <alignment horizontal="center" vertical="center" wrapText="1"/>
    </xf>
    <xf numFmtId="0" fontId="1" fillId="0" borderId="96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4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67" xfId="0" applyFont="1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4" fillId="0" borderId="74" xfId="0" applyFont="1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13" fillId="0" borderId="95" xfId="0" applyFont="1" applyBorder="1" applyAlignment="1">
      <alignment vertical="center" wrapText="1"/>
    </xf>
    <xf numFmtId="0" fontId="0" fillId="0" borderId="63" xfId="0" applyBorder="1" applyAlignment="1">
      <alignment horizontal="left" vertical="center" wrapText="1"/>
    </xf>
    <xf numFmtId="0" fontId="4" fillId="0" borderId="75" xfId="0" applyFont="1" applyBorder="1" applyAlignment="1">
      <alignment vertical="center" wrapText="1"/>
    </xf>
    <xf numFmtId="0" fontId="0" fillId="0" borderId="81" xfId="0" applyBorder="1" applyAlignment="1">
      <alignment vertical="center" wrapText="1"/>
    </xf>
    <xf numFmtId="0" fontId="13" fillId="0" borderId="101" xfId="0" applyFont="1" applyBorder="1" applyAlignment="1">
      <alignment vertical="center" wrapText="1"/>
    </xf>
    <xf numFmtId="0" fontId="13" fillId="0" borderId="97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4" fillId="0" borderId="76" xfId="0" applyFont="1" applyBorder="1" applyAlignment="1">
      <alignment vertical="center" wrapText="1"/>
    </xf>
    <xf numFmtId="0" fontId="0" fillId="0" borderId="82" xfId="0" applyBorder="1" applyAlignment="1">
      <alignment vertical="center" wrapText="1"/>
    </xf>
    <xf numFmtId="0" fontId="0" fillId="0" borderId="76" xfId="0" applyBorder="1" applyAlignment="1">
      <alignment vertical="center" wrapText="1"/>
    </xf>
    <xf numFmtId="0" fontId="13" fillId="0" borderId="94" xfId="0" applyFont="1" applyBorder="1" applyAlignment="1">
      <alignment vertical="center" wrapText="1"/>
    </xf>
    <xf numFmtId="0" fontId="4" fillId="0" borderId="77" xfId="0" applyFont="1" applyBorder="1" applyAlignment="1">
      <alignment vertical="center" wrapText="1"/>
    </xf>
    <xf numFmtId="0" fontId="0" fillId="0" borderId="8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55" xfId="0" quotePrefix="1" applyFont="1" applyBorder="1" applyAlignment="1">
      <alignment vertical="center" wrapText="1"/>
    </xf>
    <xf numFmtId="0" fontId="0" fillId="0" borderId="23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0" fillId="0" borderId="72" xfId="0" applyBorder="1" applyAlignment="1">
      <alignment horizontal="left" vertical="center" wrapText="1"/>
    </xf>
    <xf numFmtId="0" fontId="4" fillId="0" borderId="104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4" fillId="0" borderId="74" xfId="0" applyFont="1" applyBorder="1" applyAlignment="1">
      <alignment horizontal="left" wrapText="1"/>
    </xf>
    <xf numFmtId="0" fontId="0" fillId="0" borderId="6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78" xfId="0" applyBorder="1" applyAlignment="1">
      <alignment horizontal="left" vertical="center" wrapText="1"/>
    </xf>
    <xf numFmtId="0" fontId="0" fillId="0" borderId="79" xfId="0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0" fontId="0" fillId="0" borderId="81" xfId="0" applyBorder="1" applyAlignment="1">
      <alignment horizontal="left" vertical="center" wrapText="1"/>
    </xf>
    <xf numFmtId="0" fontId="0" fillId="0" borderId="83" xfId="0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49" fontId="0" fillId="0" borderId="33" xfId="0" applyNumberFormat="1" applyBorder="1" applyAlignment="1">
      <alignment horizontal="left" vertical="center" wrapText="1"/>
    </xf>
    <xf numFmtId="49" fontId="0" fillId="0" borderId="34" xfId="0" applyNumberFormat="1" applyBorder="1" applyAlignment="1">
      <alignment horizontal="left" vertical="center" wrapText="1"/>
    </xf>
    <xf numFmtId="49" fontId="0" fillId="0" borderId="71" xfId="0" applyNumberFormat="1" applyBorder="1" applyAlignment="1">
      <alignment horizontal="left" vertical="center" wrapText="1"/>
    </xf>
    <xf numFmtId="49" fontId="0" fillId="0" borderId="40" xfId="0" applyNumberFormat="1" applyBorder="1" applyAlignment="1">
      <alignment horizontal="left" vertical="center" wrapText="1"/>
    </xf>
    <xf numFmtId="49" fontId="3" fillId="2" borderId="2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4" fillId="0" borderId="106" xfId="0" applyFont="1" applyBorder="1" applyAlignment="1">
      <alignment vertical="center" wrapText="1"/>
    </xf>
    <xf numFmtId="0" fontId="0" fillId="0" borderId="107" xfId="0" applyBorder="1" applyAlignment="1">
      <alignment vertical="center" wrapText="1"/>
    </xf>
    <xf numFmtId="0" fontId="4" fillId="0" borderId="108" xfId="0" applyFont="1" applyBorder="1" applyAlignment="1">
      <alignment vertical="center" wrapText="1"/>
    </xf>
    <xf numFmtId="0" fontId="0" fillId="0" borderId="109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5" borderId="9" xfId="0" applyFont="1" applyFill="1" applyBorder="1"/>
    <xf numFmtId="0" fontId="0" fillId="5" borderId="10" xfId="0" applyFill="1" applyBorder="1"/>
    <xf numFmtId="0" fontId="0" fillId="0" borderId="1" xfId="0" applyBorder="1"/>
    <xf numFmtId="0" fontId="0" fillId="0" borderId="2" xfId="0" applyBorder="1"/>
    <xf numFmtId="0" fontId="14" fillId="6" borderId="8" xfId="1" applyFont="1" applyFill="1" applyBorder="1" applyAlignment="1">
      <alignment horizontal="center" vertical="center"/>
    </xf>
    <xf numFmtId="0" fontId="14" fillId="6" borderId="0" xfId="1" applyFont="1" applyFill="1" applyAlignment="1">
      <alignment horizontal="center" vertical="center"/>
    </xf>
    <xf numFmtId="0" fontId="15" fillId="6" borderId="0" xfId="1" applyFont="1" applyFill="1" applyAlignment="1">
      <alignment horizontal="center" vertical="center"/>
    </xf>
    <xf numFmtId="0" fontId="15" fillId="6" borderId="4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5" fillId="6" borderId="10" xfId="1" applyFont="1" applyFill="1" applyBorder="1" applyAlignment="1">
      <alignment horizontal="center" vertical="center"/>
    </xf>
    <xf numFmtId="0" fontId="15" fillId="6" borderId="11" xfId="1" applyFont="1" applyFill="1" applyBorder="1" applyAlignment="1">
      <alignment horizontal="center" vertical="center"/>
    </xf>
    <xf numFmtId="0" fontId="0" fillId="0" borderId="74" xfId="0" applyBorder="1" applyAlignment="1">
      <alignment horizontal="left" vertical="center" wrapText="1"/>
    </xf>
    <xf numFmtId="0" fontId="0" fillId="0" borderId="7" xfId="0" applyBorder="1"/>
    <xf numFmtId="0" fontId="0" fillId="0" borderId="111" xfId="0" applyBorder="1" applyAlignment="1">
      <alignment horizontal="left" vertical="center" wrapText="1"/>
    </xf>
    <xf numFmtId="49" fontId="0" fillId="0" borderId="111" xfId="0" applyNumberFormat="1" applyBorder="1" applyAlignment="1">
      <alignment horizontal="left" vertical="center" wrapText="1"/>
    </xf>
    <xf numFmtId="0" fontId="4" fillId="0" borderId="112" xfId="0" applyFont="1" applyBorder="1" applyAlignment="1">
      <alignment vertical="center" wrapText="1"/>
    </xf>
    <xf numFmtId="0" fontId="0" fillId="0" borderId="113" xfId="0" applyBorder="1" applyAlignment="1">
      <alignment vertical="center" wrapText="1"/>
    </xf>
    <xf numFmtId="0" fontId="0" fillId="0" borderId="111" xfId="0" applyBorder="1" applyAlignment="1">
      <alignment vertical="center" wrapText="1"/>
    </xf>
    <xf numFmtId="0" fontId="0" fillId="0" borderId="113" xfId="0" applyBorder="1" applyAlignment="1">
      <alignment horizontal="left" vertical="center" wrapText="1"/>
    </xf>
    <xf numFmtId="0" fontId="1" fillId="0" borderId="114" xfId="0" applyFont="1" applyBorder="1" applyAlignment="1">
      <alignment horizontal="center" vertical="center" wrapText="1"/>
    </xf>
    <xf numFmtId="0" fontId="0" fillId="0" borderId="71" xfId="0" applyBorder="1" applyAlignment="1">
      <alignment vertical="center" wrapText="1"/>
    </xf>
    <xf numFmtId="0" fontId="0" fillId="0" borderId="115" xfId="0" applyBorder="1" applyAlignment="1">
      <alignment horizontal="left" vertical="center" wrapText="1"/>
    </xf>
    <xf numFmtId="0" fontId="1" fillId="0" borderId="116" xfId="0" applyFont="1" applyBorder="1" applyAlignment="1">
      <alignment horizontal="center" vertical="center" wrapText="1"/>
    </xf>
    <xf numFmtId="0" fontId="0" fillId="0" borderId="110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4" fillId="0" borderId="71" xfId="0" applyFont="1" applyBorder="1" applyAlignment="1">
      <alignment vertical="center" wrapText="1"/>
    </xf>
    <xf numFmtId="0" fontId="0" fillId="0" borderId="115" xfId="0" applyBorder="1" applyAlignment="1">
      <alignment vertical="center" wrapText="1"/>
    </xf>
    <xf numFmtId="0" fontId="4" fillId="0" borderId="111" xfId="0" applyFont="1" applyBorder="1" applyAlignment="1">
      <alignment vertical="center" wrapText="1"/>
    </xf>
    <xf numFmtId="0" fontId="4" fillId="0" borderId="121" xfId="0" applyFont="1" applyBorder="1" applyAlignment="1">
      <alignment vertical="center" wrapText="1"/>
    </xf>
    <xf numFmtId="0" fontId="4" fillId="0" borderId="122" xfId="0" applyFont="1" applyBorder="1" applyAlignment="1">
      <alignment vertical="center" wrapText="1"/>
    </xf>
    <xf numFmtId="0" fontId="2" fillId="5" borderId="7" xfId="0" applyFont="1" applyFill="1" applyBorder="1"/>
    <xf numFmtId="0" fontId="0" fillId="5" borderId="123" xfId="0" applyFill="1" applyBorder="1"/>
    <xf numFmtId="0" fontId="0" fillId="5" borderId="88" xfId="0" applyFill="1" applyBorder="1"/>
    <xf numFmtId="0" fontId="20" fillId="5" borderId="10" xfId="0" applyFont="1" applyFill="1" applyBorder="1"/>
    <xf numFmtId="0" fontId="18" fillId="3" borderId="110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/>
    </xf>
    <xf numFmtId="49" fontId="0" fillId="0" borderId="35" xfId="0" applyNumberFormat="1" applyBorder="1" applyAlignment="1">
      <alignment horizontal="left" vertical="center" wrapText="1"/>
    </xf>
    <xf numFmtId="49" fontId="0" fillId="0" borderId="36" xfId="0" applyNumberFormat="1" applyBorder="1" applyAlignment="1">
      <alignment horizontal="left" vertical="center" wrapText="1"/>
    </xf>
    <xf numFmtId="0" fontId="1" fillId="0" borderId="103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3" fillId="0" borderId="99" xfId="0" applyFont="1" applyBorder="1" applyAlignment="1">
      <alignment vertical="center" wrapText="1"/>
    </xf>
    <xf numFmtId="0" fontId="0" fillId="0" borderId="2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12" fillId="5" borderId="4" xfId="0" applyFont="1" applyFill="1" applyBorder="1" applyAlignment="1">
      <alignment horizontal="center"/>
    </xf>
    <xf numFmtId="0" fontId="0" fillId="0" borderId="4" xfId="0" applyBorder="1"/>
    <xf numFmtId="0" fontId="6" fillId="5" borderId="9" xfId="0" applyFont="1" applyFill="1" applyBorder="1" applyAlignment="1">
      <alignment horizontal="center"/>
    </xf>
    <xf numFmtId="0" fontId="0" fillId="0" borderId="10" xfId="0" applyBorder="1"/>
    <xf numFmtId="0" fontId="0" fillId="0" borderId="84" xfId="0" applyBorder="1" applyAlignment="1">
      <alignment horizontal="left" vertical="center" wrapText="1"/>
    </xf>
    <xf numFmtId="0" fontId="0" fillId="0" borderId="85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36" xfId="0" applyBorder="1" applyAlignment="1">
      <alignment horizontal="left" vertical="center" wrapText="1"/>
    </xf>
    <xf numFmtId="49" fontId="0" fillId="0" borderId="119" xfId="0" applyNumberFormat="1" applyBorder="1" applyAlignment="1">
      <alignment horizontal="left" vertical="center" wrapText="1"/>
    </xf>
    <xf numFmtId="49" fontId="0" fillId="0" borderId="120" xfId="0" applyNumberFormat="1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0" fillId="0" borderId="88" xfId="0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9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49" fontId="0" fillId="0" borderId="40" xfId="0" applyNumberFormat="1" applyBorder="1" applyAlignment="1">
      <alignment horizontal="left" vertical="center" wrapText="1"/>
    </xf>
    <xf numFmtId="49" fontId="0" fillId="0" borderId="18" xfId="0" applyNumberFormat="1" applyBorder="1" applyAlignment="1">
      <alignment horizontal="left" vertical="center" wrapText="1"/>
    </xf>
    <xf numFmtId="49" fontId="0" fillId="0" borderId="19" xfId="0" applyNumberFormat="1" applyBorder="1" applyAlignment="1">
      <alignment horizontal="left" vertical="center" wrapText="1"/>
    </xf>
    <xf numFmtId="0" fontId="5" fillId="3" borderId="0" xfId="0" applyFont="1" applyFill="1"/>
    <xf numFmtId="0" fontId="0" fillId="0" borderId="0" xfId="0"/>
    <xf numFmtId="0" fontId="13" fillId="0" borderId="91" xfId="0" applyFont="1" applyBorder="1" applyAlignment="1">
      <alignment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/>
    </xf>
    <xf numFmtId="0" fontId="1" fillId="0" borderId="92" xfId="0" applyFont="1" applyBorder="1" applyAlignment="1">
      <alignment horizontal="center" vertical="center" wrapText="1"/>
    </xf>
    <xf numFmtId="0" fontId="13" fillId="0" borderId="93" xfId="0" applyFont="1" applyBorder="1" applyAlignment="1">
      <alignment vertical="center" wrapText="1"/>
    </xf>
    <xf numFmtId="49" fontId="0" fillId="0" borderId="117" xfId="0" applyNumberFormat="1" applyBorder="1" applyAlignment="1">
      <alignment horizontal="left" vertical="center" wrapText="1"/>
    </xf>
    <xf numFmtId="49" fontId="0" fillId="0" borderId="118" xfId="0" applyNumberForma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0" fillId="0" borderId="21" xfId="0" applyBorder="1"/>
    <xf numFmtId="0" fontId="1" fillId="0" borderId="46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49" fontId="0" fillId="0" borderId="37" xfId="0" applyNumberFormat="1" applyBorder="1" applyAlignment="1">
      <alignment horizontal="left" vertical="center" wrapText="1"/>
    </xf>
    <xf numFmtId="49" fontId="0" fillId="0" borderId="38" xfId="0" applyNumberFormat="1" applyBorder="1" applyAlignment="1">
      <alignment horizontal="left" vertical="center" wrapText="1"/>
    </xf>
    <xf numFmtId="0" fontId="0" fillId="0" borderId="8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1" fillId="0" borderId="10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56" xfId="0" applyBorder="1" applyAlignment="1">
      <alignment horizontal="left" vertical="center"/>
    </xf>
    <xf numFmtId="0" fontId="0" fillId="0" borderId="56" xfId="0" applyBorder="1" applyAlignment="1">
      <alignment horizontal="left" vertical="center" wrapText="1"/>
    </xf>
    <xf numFmtId="0" fontId="0" fillId="0" borderId="54" xfId="0" applyBorder="1" applyAlignment="1">
      <alignment horizontal="left" vertical="center"/>
    </xf>
    <xf numFmtId="0" fontId="0" fillId="0" borderId="102" xfId="0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4">
    <dxf>
      <font>
        <b/>
        <color rgb="FF1F2953"/>
      </font>
    </dxf>
    <dxf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ont>
        <b/>
      </font>
    </dxf>
    <dxf>
      <fill>
        <patternFill patternType="solid">
          <fgColor rgb="FFBDD7EE"/>
          <bgColor rgb="FFBDD7EE"/>
        </patternFill>
      </fill>
    </dxf>
  </dxfs>
  <tableStyles count="0" defaultTableStyle="TableStyleMedium9" defaultPivotStyle="PivotStyleLight16"/>
  <colors>
    <mruColors>
      <color rgb="FF475569"/>
      <color rgb="FF1D4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908050</xdr:colOff>
      <xdr:row>0</xdr:row>
      <xdr:rowOff>85725</xdr:rowOff>
    </xdr:from>
    <xdr:ext cx="2968626" cy="555623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28400" y="85725"/>
          <a:ext cx="2968626" cy="555623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  <a:effectLst>
          <a:reflection blurRad="6350" stA="52000" endA="300" endPos="35000" dir="5400000" sy="-100000" algn="bl" rotWithShape="0"/>
        </a:effectLst>
      </a:spPr>
      <a:bodyPr vertOverflow="clip" horzOverflow="clip" rtlCol="0" anchor="t"/>
      <a:lstStyle>
        <a:defPPr algn="l">
          <a:defRPr sz="1100" kern="12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orksafe.invoices@worksafe.govt.nz" TargetMode="External"/><Relationship Id="rId2" Type="http://schemas.openxmlformats.org/officeDocument/2006/relationships/hyperlink" Target="mailto:accounts.payable@nzblood.co.nz" TargetMode="External"/><Relationship Id="rId1" Type="http://schemas.openxmlformats.org/officeDocument/2006/relationships/hyperlink" Target="mailto:accountspayable.invoices@education.govt.nz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inance@mch.govt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B155"/>
  <sheetViews>
    <sheetView tabSelected="1" zoomScale="115" zoomScaleNormal="115" workbookViewId="0">
      <pane ySplit="11" topLeftCell="A12" activePane="bottomLeft" state="frozen"/>
      <selection pane="bottomLeft" activeCell="E12" sqref="E12"/>
    </sheetView>
  </sheetViews>
  <sheetFormatPr defaultRowHeight="15" x14ac:dyDescent="0.25"/>
  <cols>
    <col min="1" max="1" width="15.85546875" customWidth="1"/>
    <col min="2" max="2" width="39.5703125" customWidth="1"/>
    <col min="3" max="3" width="35.140625" customWidth="1"/>
    <col min="4" max="4" width="25.42578125" customWidth="1"/>
    <col min="5" max="5" width="37.5703125" customWidth="1"/>
    <col min="6" max="6" width="18" customWidth="1"/>
    <col min="7" max="7" width="21.85546875" customWidth="1"/>
    <col min="8" max="8" width="34.42578125" customWidth="1"/>
    <col min="9" max="9" width="19.85546875" customWidth="1"/>
    <col min="10" max="77" width="13" hidden="1" customWidth="1"/>
    <col min="78" max="78" width="3.140625" hidden="1" customWidth="1"/>
    <col min="79" max="79" width="7.5703125" customWidth="1"/>
    <col min="80" max="80" width="33.42578125" bestFit="1" customWidth="1"/>
  </cols>
  <sheetData>
    <row r="1" spans="1:80" ht="56.45" customHeight="1" thickBot="1" x14ac:dyDescent="0.3">
      <c r="A1" s="146" t="s">
        <v>0</v>
      </c>
      <c r="B1" s="147"/>
      <c r="C1" s="147"/>
      <c r="D1" s="147"/>
      <c r="E1" s="147"/>
      <c r="F1" s="147"/>
      <c r="G1" s="109"/>
      <c r="H1" s="109"/>
      <c r="I1" s="110"/>
      <c r="J1" s="109"/>
      <c r="K1" s="109"/>
      <c r="L1" s="110"/>
      <c r="AD1" t="s">
        <v>1</v>
      </c>
      <c r="AF1" t="str">
        <f>IFERROR(ADDRESS(MATCH(UPPER(CLEAN(TRIM($B$3))),$AE$12:$AE$154,0)+ROW($AE$12)-1,1,4),"")</f>
        <v>A27</v>
      </c>
    </row>
    <row r="2" spans="1:80" ht="15.75" thickBot="1" x14ac:dyDescent="0.3">
      <c r="A2" s="6"/>
      <c r="B2" s="6"/>
      <c r="C2" s="182"/>
      <c r="D2" s="183"/>
      <c r="E2" s="183"/>
      <c r="F2" s="183"/>
      <c r="G2" s="183"/>
      <c r="H2" s="183"/>
      <c r="I2" s="183"/>
      <c r="J2" s="183"/>
      <c r="K2" s="183"/>
      <c r="L2" s="183"/>
      <c r="Z2" t="s">
        <v>2</v>
      </c>
      <c r="AD2" t="s">
        <v>3</v>
      </c>
    </row>
    <row r="3" spans="1:80" ht="18.75" x14ac:dyDescent="0.25">
      <c r="A3" s="2" t="s">
        <v>4</v>
      </c>
      <c r="B3" s="191" t="s">
        <v>15</v>
      </c>
      <c r="C3" s="192"/>
      <c r="D3" s="3" t="str">
        <f>IF($B$3="","",HYPERLINK("#" &amp; AF1, "Search"))</f>
        <v>Search</v>
      </c>
      <c r="E3" s="158" t="s">
        <v>6</v>
      </c>
      <c r="F3" s="159"/>
      <c r="G3" s="159"/>
      <c r="H3" s="4"/>
      <c r="I3" s="4"/>
      <c r="Z3" t="str">
        <f>SUBSTITUTE(SUBSTITUTE(TRIM(SUBSTITUTE(SUBSTITUTE($B$3,CHAR(160)," "),CHAR(13)," ")),CHAR(10)," "),CHAR(13)," ")</f>
        <v>Department of Conservation | Te Papa Atawhai</v>
      </c>
      <c r="AD3" t="s">
        <v>7</v>
      </c>
      <c r="CA3" s="122"/>
    </row>
    <row r="4" spans="1:80" ht="19.5" thickBot="1" x14ac:dyDescent="0.35">
      <c r="A4" s="160" t="s">
        <v>8</v>
      </c>
      <c r="B4" s="161"/>
      <c r="C4" s="161"/>
      <c r="D4" s="161"/>
      <c r="E4" s="161"/>
      <c r="F4" s="161"/>
      <c r="G4" s="161"/>
      <c r="H4" s="161"/>
      <c r="I4" s="1"/>
      <c r="Z4">
        <f>IFERROR(INDEX($AG$12:$AG$152, MATCH($Z$3,$AF$12:$AF$152,0) ), "")</f>
        <v>27</v>
      </c>
      <c r="AD4" t="s">
        <v>9</v>
      </c>
      <c r="CA4" s="122"/>
    </row>
    <row r="5" spans="1:80" x14ac:dyDescent="0.25">
      <c r="A5" s="115" t="str">
        <f>HYPERLINK("#'Guide'!A15","A")</f>
        <v>A</v>
      </c>
      <c r="B5" s="114" t="str">
        <f>HYPERLINK("#'Guide'!A1","B")</f>
        <v>B</v>
      </c>
      <c r="C5" s="115" t="str">
        <f>HYPERLINK("#'Guide'!A19","C")</f>
        <v>C</v>
      </c>
      <c r="D5" s="115" t="str">
        <f>HYPERLINK("#'Guide'!A32","D")</f>
        <v>D</v>
      </c>
      <c r="E5" s="115" t="str">
        <f>HYPERLINK("#'Guide'!A36","E")</f>
        <v>E</v>
      </c>
      <c r="F5" s="115" t="str">
        <f>HYPERLINK("#'Guide'!A47","F")</f>
        <v>F</v>
      </c>
      <c r="G5" s="114" t="str">
        <f>HYPERLINK("#'Guide'!A1","G")</f>
        <v>G</v>
      </c>
      <c r="H5" s="116" t="str">
        <f>HYPERLINK("#'Guide'!A50","H")</f>
        <v>H</v>
      </c>
      <c r="I5" s="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D5" t="s">
        <v>10</v>
      </c>
      <c r="CA5" s="122"/>
    </row>
    <row r="6" spans="1:80" x14ac:dyDescent="0.25">
      <c r="A6" s="112" t="str">
        <f>HYPERLINK("#'Guide'!A58","I")</f>
        <v>I</v>
      </c>
      <c r="B6" s="113" t="str">
        <f>HYPERLINK("#'Guide'!A1","J")</f>
        <v>J</v>
      </c>
      <c r="C6" s="113" t="str">
        <f>HYPERLINK("#'Guide'!A1","K")</f>
        <v>K</v>
      </c>
      <c r="D6" s="112" t="str">
        <f>HYPERLINK("#'Guide'!A63","L")</f>
        <v>L</v>
      </c>
      <c r="E6" s="112" t="str">
        <f>HYPERLINK("#'Guide'!A66","M")</f>
        <v>M</v>
      </c>
      <c r="F6" s="112" t="str">
        <f>HYPERLINK("#'Guide'!A91","N")</f>
        <v>N</v>
      </c>
      <c r="G6" s="112" t="str">
        <f>HYPERLINK("#'Guide'!A122","O")</f>
        <v>O</v>
      </c>
      <c r="H6" s="111" t="str">
        <f>HYPERLINK("#'Guide'!A124","P")</f>
        <v>P</v>
      </c>
      <c r="I6" s="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D6" t="s">
        <v>11</v>
      </c>
      <c r="CA6" s="122"/>
    </row>
    <row r="7" spans="1:80" ht="16.5" thickBot="1" x14ac:dyDescent="0.3">
      <c r="A7" s="117" t="str">
        <f>HYPERLINK("#'Guide'!A1","Q")</f>
        <v>Q</v>
      </c>
      <c r="B7" s="118" t="str">
        <f>HYPERLINK("#'Guide'!A130","R")</f>
        <v>R</v>
      </c>
      <c r="C7" s="118" t="str">
        <f>HYPERLINK("#'Guide'!A133","S")</f>
        <v>S</v>
      </c>
      <c r="D7" s="118" t="str">
        <f>HYPERLINK("#'Guide'!A139","T")</f>
        <v>T</v>
      </c>
      <c r="E7" s="119" t="str">
        <f>HYPERLINK("#'Guide'!A1","U")</f>
        <v>U</v>
      </c>
      <c r="F7" s="119" t="str">
        <f>HYPERLINK("#'Guide'!A1","V")</f>
        <v>V</v>
      </c>
      <c r="G7" s="118" t="str">
        <f>HYPERLINK("#'Guide'!A155","W")</f>
        <v>W</v>
      </c>
      <c r="H7" s="120" t="str">
        <f>HYPERLINK("#'Guide'!A1","X-Z")</f>
        <v>X-Z</v>
      </c>
      <c r="I7" s="1"/>
      <c r="AD7" t="s">
        <v>12</v>
      </c>
      <c r="CA7" s="122"/>
    </row>
    <row r="8" spans="1:80" x14ac:dyDescent="0.25">
      <c r="A8" s="142" t="s">
        <v>650</v>
      </c>
      <c r="B8" s="1"/>
      <c r="C8" s="143"/>
      <c r="D8" s="142" t="s">
        <v>652</v>
      </c>
      <c r="E8" s="1"/>
      <c r="F8" s="1"/>
      <c r="G8" s="1"/>
      <c r="H8" s="1"/>
      <c r="I8" s="1"/>
      <c r="AD8" t="s">
        <v>15</v>
      </c>
      <c r="CA8" s="122"/>
    </row>
    <row r="9" spans="1:80" ht="15.75" thickBot="1" x14ac:dyDescent="0.3">
      <c r="A9" s="107" t="s">
        <v>651</v>
      </c>
      <c r="B9" s="108"/>
      <c r="C9" s="144"/>
      <c r="D9" s="145" t="s">
        <v>653</v>
      </c>
      <c r="E9" s="108"/>
      <c r="F9" s="108"/>
      <c r="G9" s="108"/>
      <c r="H9" s="108"/>
      <c r="I9" s="108"/>
      <c r="AD9" t="s">
        <v>16</v>
      </c>
      <c r="CA9" s="122"/>
    </row>
    <row r="10" spans="1:80" ht="15.75" thickBot="1" x14ac:dyDescent="0.3">
      <c r="AD10" t="s">
        <v>18</v>
      </c>
    </row>
    <row r="11" spans="1:80" ht="15.75" thickBot="1" x14ac:dyDescent="0.3">
      <c r="A11" s="10" t="s">
        <v>20</v>
      </c>
      <c r="B11" s="11" t="s">
        <v>21</v>
      </c>
      <c r="C11" s="11" t="s">
        <v>22</v>
      </c>
      <c r="D11" s="99" t="s">
        <v>23</v>
      </c>
      <c r="E11" s="11" t="s">
        <v>24</v>
      </c>
      <c r="F11" s="11" t="s">
        <v>25</v>
      </c>
      <c r="G11" s="11" t="s">
        <v>26</v>
      </c>
      <c r="H11" s="11" t="s">
        <v>641</v>
      </c>
      <c r="I11" s="9" t="s">
        <v>27</v>
      </c>
      <c r="AD11" t="s">
        <v>28</v>
      </c>
      <c r="AE11" t="s">
        <v>29</v>
      </c>
      <c r="AF11" t="s">
        <v>30</v>
      </c>
      <c r="AG11">
        <v>15</v>
      </c>
      <c r="CA11" s="100"/>
      <c r="CB11" s="100"/>
    </row>
    <row r="12" spans="1:80" ht="60.75" thickBot="1" x14ac:dyDescent="0.3">
      <c r="A12" s="80">
        <v>1</v>
      </c>
      <c r="B12" s="25" t="s">
        <v>3</v>
      </c>
      <c r="C12" t="s">
        <v>31</v>
      </c>
      <c r="D12" s="95" t="s">
        <v>32</v>
      </c>
      <c r="E12" s="27" t="s">
        <v>584</v>
      </c>
      <c r="F12" s="28" t="s">
        <v>33</v>
      </c>
      <c r="G12" s="29" t="s">
        <v>34</v>
      </c>
      <c r="H12" s="87" t="s">
        <v>612</v>
      </c>
      <c r="I12" s="18" t="s">
        <v>35</v>
      </c>
      <c r="AD12" t="s">
        <v>36</v>
      </c>
      <c r="AE12" t="str">
        <f t="shared" ref="AE12:AE31" si="0">UPPER(CLEAN(TRIM(B12)))</f>
        <v>ACCIDENT COMPENSATION CORPORATION (ACC)</v>
      </c>
      <c r="AF12" t="str">
        <f t="shared" ref="AF12:AF31" si="1">SUBSTITUTE(SUBSTITUTE(TRIM(SUBSTITUTE(SUBSTITUTE($B12,CHAR(160)," "),CHAR(13)," ")),CHAR(10)," "),CHAR(13)," ")</f>
        <v>Accident Compensation Corporation (ACC)</v>
      </c>
      <c r="AG12">
        <f t="shared" ref="AG12:AG30" si="2">IF($B12&lt;&gt;"",ROW(),AG11)</f>
        <v>12</v>
      </c>
      <c r="CA12" s="100"/>
      <c r="CB12" s="100"/>
    </row>
    <row r="13" spans="1:80" ht="45.75" thickBot="1" x14ac:dyDescent="0.3">
      <c r="A13" s="81">
        <v>2</v>
      </c>
      <c r="B13" s="16" t="s">
        <v>7</v>
      </c>
      <c r="C13" s="16" t="s">
        <v>37</v>
      </c>
      <c r="D13" s="96" t="s">
        <v>38</v>
      </c>
      <c r="E13" s="30" t="s">
        <v>39</v>
      </c>
      <c r="F13" s="15"/>
      <c r="G13" s="14" t="s">
        <v>645</v>
      </c>
      <c r="H13" s="57"/>
      <c r="I13" s="19" t="s">
        <v>40</v>
      </c>
      <c r="AD13" t="s">
        <v>41</v>
      </c>
      <c r="AE13" t="str">
        <f t="shared" si="0"/>
        <v>ARTS COUNCIL OF NEW ZEALAND</v>
      </c>
      <c r="AF13" t="str">
        <f t="shared" si="1"/>
        <v>Arts Council of New Zealand</v>
      </c>
      <c r="AG13">
        <f t="shared" si="2"/>
        <v>13</v>
      </c>
      <c r="CA13" s="100"/>
      <c r="CB13" s="100"/>
    </row>
    <row r="14" spans="1:80" ht="45.75" thickBot="1" x14ac:dyDescent="0.3">
      <c r="A14" s="83">
        <v>3</v>
      </c>
      <c r="B14" s="8" t="s">
        <v>9</v>
      </c>
      <c r="C14" s="8" t="s">
        <v>42</v>
      </c>
      <c r="D14" s="98" t="s">
        <v>43</v>
      </c>
      <c r="E14" s="41" t="s">
        <v>39</v>
      </c>
      <c r="F14" s="42"/>
      <c r="G14" s="31" t="s">
        <v>44</v>
      </c>
      <c r="H14" s="88"/>
      <c r="I14" s="21" t="s">
        <v>40</v>
      </c>
      <c r="AD14" t="s">
        <v>45</v>
      </c>
      <c r="AE14" t="str">
        <f t="shared" si="0"/>
        <v>CHILDREN AND YOUNG PEOPLE’S COMMISSION | MANA MOKOPUNA</v>
      </c>
      <c r="AF14" t="str">
        <f t="shared" si="1"/>
        <v>Children and Young People’s Commission | Mana Mokopuna</v>
      </c>
      <c r="AG14">
        <f t="shared" si="2"/>
        <v>14</v>
      </c>
      <c r="CA14" s="100"/>
      <c r="CB14" s="100"/>
    </row>
    <row r="15" spans="1:80" ht="15.75" thickBot="1" x14ac:dyDescent="0.3">
      <c r="A15" s="199">
        <v>4</v>
      </c>
      <c r="B15" s="169" t="s">
        <v>10</v>
      </c>
      <c r="C15" s="169" t="s">
        <v>46</v>
      </c>
      <c r="D15" s="151" t="s">
        <v>47</v>
      </c>
      <c r="E15" s="101" t="s">
        <v>48</v>
      </c>
      <c r="F15" s="102" t="s">
        <v>49</v>
      </c>
      <c r="G15" s="102" t="s">
        <v>50</v>
      </c>
      <c r="H15" s="208"/>
      <c r="I15" s="193" t="s">
        <v>35</v>
      </c>
      <c r="AD15" t="s">
        <v>51</v>
      </c>
      <c r="AE15" t="str">
        <f t="shared" si="0"/>
        <v>CITY RAIL LINK LIMITED</v>
      </c>
      <c r="AF15" t="str">
        <f t="shared" si="1"/>
        <v>City Rail Link Limited</v>
      </c>
      <c r="AG15">
        <f t="shared" si="2"/>
        <v>15</v>
      </c>
      <c r="CA15" s="100"/>
      <c r="CB15" s="100"/>
    </row>
    <row r="16" spans="1:80" ht="30" x14ac:dyDescent="0.25">
      <c r="A16" s="165"/>
      <c r="B16" s="166"/>
      <c r="C16" s="166"/>
      <c r="D16" s="180"/>
      <c r="E16" s="34" t="s">
        <v>56</v>
      </c>
      <c r="F16" s="35" t="s">
        <v>57</v>
      </c>
      <c r="G16" s="35" t="s">
        <v>58</v>
      </c>
      <c r="H16" s="209"/>
      <c r="I16" s="194"/>
      <c r="AD16" t="s">
        <v>55</v>
      </c>
      <c r="AE16" t="str">
        <f t="shared" si="0"/>
        <v/>
      </c>
      <c r="AF16" t="str">
        <f t="shared" si="1"/>
        <v/>
      </c>
      <c r="AG16">
        <f t="shared" si="2"/>
        <v>15</v>
      </c>
      <c r="CA16" s="100"/>
      <c r="CB16" s="100"/>
    </row>
    <row r="17" spans="1:80" ht="30.75" thickBot="1" x14ac:dyDescent="0.3">
      <c r="A17" s="157"/>
      <c r="B17" s="149"/>
      <c r="C17" s="149"/>
      <c r="D17" s="151"/>
      <c r="E17" s="103" t="s">
        <v>52</v>
      </c>
      <c r="F17" s="104" t="s">
        <v>53</v>
      </c>
      <c r="G17" s="104" t="s">
        <v>54</v>
      </c>
      <c r="H17" s="207"/>
      <c r="I17" s="195"/>
      <c r="AD17" t="s">
        <v>59</v>
      </c>
      <c r="AE17" t="str">
        <f t="shared" si="0"/>
        <v/>
      </c>
      <c r="AF17" t="str">
        <f t="shared" si="1"/>
        <v/>
      </c>
      <c r="AG17">
        <f t="shared" si="2"/>
        <v>15</v>
      </c>
      <c r="CA17" s="100"/>
      <c r="CB17" s="100"/>
    </row>
    <row r="18" spans="1:80" ht="20.45" customHeight="1" thickBot="1" x14ac:dyDescent="0.3">
      <c r="A18" s="156">
        <v>5</v>
      </c>
      <c r="B18" s="148" t="s">
        <v>11</v>
      </c>
      <c r="C18" s="148" t="s">
        <v>60</v>
      </c>
      <c r="D18" s="150" t="s">
        <v>61</v>
      </c>
      <c r="E18" s="101" t="s">
        <v>62</v>
      </c>
      <c r="F18" s="102" t="s">
        <v>63</v>
      </c>
      <c r="G18" s="102" t="s">
        <v>64</v>
      </c>
      <c r="H18" s="206"/>
      <c r="I18" s="203" t="s">
        <v>40</v>
      </c>
      <c r="AD18" t="s">
        <v>65</v>
      </c>
      <c r="AE18" t="str">
        <f t="shared" si="0"/>
        <v>CIVIL AVIATION AUTHORITY OF NEW ZEALAND</v>
      </c>
      <c r="AF18" t="str">
        <f t="shared" si="1"/>
        <v>Civil Aviation Authority of New Zealand</v>
      </c>
      <c r="AG18">
        <f t="shared" si="2"/>
        <v>18</v>
      </c>
      <c r="CA18" s="100"/>
      <c r="CB18" s="100"/>
    </row>
    <row r="19" spans="1:80" ht="20.45" customHeight="1" thickBot="1" x14ac:dyDescent="0.3">
      <c r="A19" s="157"/>
      <c r="B19" s="149"/>
      <c r="C19" s="149"/>
      <c r="D19" s="151"/>
      <c r="E19" s="36" t="s">
        <v>609</v>
      </c>
      <c r="F19" s="37"/>
      <c r="G19" s="37" t="s">
        <v>66</v>
      </c>
      <c r="H19" s="207"/>
      <c r="I19" s="204"/>
      <c r="AD19" t="s">
        <v>67</v>
      </c>
      <c r="AE19" t="str">
        <f t="shared" si="0"/>
        <v/>
      </c>
      <c r="AF19" t="str">
        <f t="shared" si="1"/>
        <v/>
      </c>
      <c r="AG19">
        <f t="shared" si="2"/>
        <v>18</v>
      </c>
      <c r="CA19" s="100"/>
      <c r="CB19" s="100"/>
    </row>
    <row r="20" spans="1:80" ht="15.75" thickBot="1" x14ac:dyDescent="0.3">
      <c r="A20" s="156">
        <v>6</v>
      </c>
      <c r="B20" s="148" t="s">
        <v>12</v>
      </c>
      <c r="C20" s="148" t="s">
        <v>68</v>
      </c>
      <c r="D20" s="150" t="s">
        <v>69</v>
      </c>
      <c r="E20" s="32" t="s">
        <v>70</v>
      </c>
      <c r="F20" s="33" t="s">
        <v>71</v>
      </c>
      <c r="G20" s="33" t="s">
        <v>72</v>
      </c>
      <c r="H20" s="206"/>
      <c r="I20" s="203" t="s">
        <v>40</v>
      </c>
      <c r="AD20" t="s">
        <v>5</v>
      </c>
      <c r="AE20" t="str">
        <f t="shared" si="0"/>
        <v>CLIMATE CHANGE COMMISSION</v>
      </c>
      <c r="AF20" t="str">
        <f t="shared" si="1"/>
        <v>Climate Change Commission</v>
      </c>
      <c r="AG20">
        <f t="shared" si="2"/>
        <v>20</v>
      </c>
      <c r="CA20" s="100"/>
      <c r="CB20" s="100"/>
    </row>
    <row r="21" spans="1:80" x14ac:dyDescent="0.25">
      <c r="A21" s="165"/>
      <c r="B21" s="166"/>
      <c r="C21" s="166"/>
      <c r="D21" s="180"/>
      <c r="E21" s="34" t="s">
        <v>73</v>
      </c>
      <c r="F21" s="35" t="s">
        <v>74</v>
      </c>
      <c r="G21" s="35" t="s">
        <v>75</v>
      </c>
      <c r="H21" s="209"/>
      <c r="I21" s="194"/>
      <c r="AD21" t="s">
        <v>76</v>
      </c>
      <c r="AE21" t="str">
        <f t="shared" si="0"/>
        <v/>
      </c>
      <c r="AF21" t="str">
        <f t="shared" si="1"/>
        <v/>
      </c>
      <c r="AG21">
        <f t="shared" si="2"/>
        <v>20</v>
      </c>
      <c r="CA21" s="100"/>
      <c r="CB21" s="100"/>
    </row>
    <row r="22" spans="1:80" ht="15.75" thickBot="1" x14ac:dyDescent="0.3">
      <c r="A22" s="210"/>
      <c r="B22" s="168"/>
      <c r="C22" s="168"/>
      <c r="D22" s="181"/>
      <c r="E22" s="36" t="s">
        <v>77</v>
      </c>
      <c r="F22" s="37"/>
      <c r="G22" s="37" t="s">
        <v>78</v>
      </c>
      <c r="H22" s="207"/>
      <c r="I22" s="204"/>
      <c r="AD22" t="s">
        <v>79</v>
      </c>
      <c r="AE22" t="str">
        <f t="shared" si="0"/>
        <v/>
      </c>
      <c r="AF22" t="str">
        <f t="shared" si="1"/>
        <v/>
      </c>
      <c r="AG22">
        <f t="shared" si="2"/>
        <v>20</v>
      </c>
      <c r="CA22" s="100"/>
      <c r="CB22" s="100"/>
    </row>
    <row r="23" spans="1:80" ht="45.75" thickBot="1" x14ac:dyDescent="0.3">
      <c r="A23" s="82">
        <v>7</v>
      </c>
      <c r="B23" s="26" t="s">
        <v>13</v>
      </c>
      <c r="C23" s="26" t="s">
        <v>80</v>
      </c>
      <c r="D23" s="97" t="s">
        <v>81</v>
      </c>
      <c r="E23" s="38" t="s">
        <v>82</v>
      </c>
      <c r="F23" s="39" t="s">
        <v>83</v>
      </c>
      <c r="G23" s="40" t="s">
        <v>84</v>
      </c>
      <c r="H23" s="57"/>
      <c r="I23" s="20" t="s">
        <v>40</v>
      </c>
      <c r="AD23" t="s">
        <v>85</v>
      </c>
      <c r="AE23" t="str">
        <f t="shared" si="0"/>
        <v>COMMERCE COMMISSION</v>
      </c>
      <c r="AF23" t="str">
        <f t="shared" si="1"/>
        <v>Commerce Commission</v>
      </c>
      <c r="AG23">
        <f t="shared" si="2"/>
        <v>23</v>
      </c>
      <c r="CA23" s="100"/>
      <c r="CB23" s="100"/>
    </row>
    <row r="24" spans="1:80" ht="90.75" thickBot="1" x14ac:dyDescent="0.3">
      <c r="A24" s="83">
        <v>8</v>
      </c>
      <c r="B24" s="8" t="s">
        <v>14</v>
      </c>
      <c r="C24" s="8" t="s">
        <v>86</v>
      </c>
      <c r="D24" s="98" t="s">
        <v>87</v>
      </c>
      <c r="E24" s="41" t="s">
        <v>610</v>
      </c>
      <c r="F24" s="42"/>
      <c r="G24" s="42" t="s">
        <v>88</v>
      </c>
      <c r="H24" s="88" t="s">
        <v>608</v>
      </c>
      <c r="I24" s="21" t="s">
        <v>40</v>
      </c>
      <c r="AD24" t="s">
        <v>89</v>
      </c>
      <c r="AE24" t="str">
        <f t="shared" si="0"/>
        <v>CRIMINAL CASES REVIEW COMMISSION | TE KAHUI TATARI TURE</v>
      </c>
      <c r="AF24" t="str">
        <f t="shared" si="1"/>
        <v>Criminal Cases Review Commission | Te Kahui Tatari Ture</v>
      </c>
      <c r="AG24">
        <f t="shared" si="2"/>
        <v>24</v>
      </c>
      <c r="CA24" s="100"/>
      <c r="CB24" s="100"/>
    </row>
    <row r="25" spans="1:80" ht="30.75" thickBot="1" x14ac:dyDescent="0.3">
      <c r="A25" s="82">
        <v>9</v>
      </c>
      <c r="B25" s="26" t="s">
        <v>90</v>
      </c>
      <c r="C25" s="26" t="s">
        <v>91</v>
      </c>
      <c r="D25" s="97" t="s">
        <v>92</v>
      </c>
      <c r="E25" s="27" t="s">
        <v>585</v>
      </c>
      <c r="F25" s="105" t="s">
        <v>93</v>
      </c>
      <c r="G25" s="28" t="s">
        <v>94</v>
      </c>
      <c r="H25" s="89"/>
      <c r="I25" s="18" t="s">
        <v>35</v>
      </c>
      <c r="AD25" t="s">
        <v>95</v>
      </c>
      <c r="AE25" t="str">
        <f t="shared" si="0"/>
        <v>CROWN INFRASTRUCTURE DELIVERY | RAU PAENGA</v>
      </c>
      <c r="AF25" t="str">
        <f t="shared" si="1"/>
        <v>Crown Infrastructure Delivery | Rau Paenga</v>
      </c>
      <c r="AG25">
        <f t="shared" si="2"/>
        <v>25</v>
      </c>
      <c r="CA25" s="100"/>
      <c r="CB25" s="100"/>
    </row>
    <row r="26" spans="1:80" ht="45.75" thickBot="1" x14ac:dyDescent="0.3">
      <c r="A26" s="81">
        <v>10</v>
      </c>
      <c r="B26" s="16" t="s">
        <v>96</v>
      </c>
      <c r="C26" s="16" t="s">
        <v>97</v>
      </c>
      <c r="D26" s="96" t="s">
        <v>98</v>
      </c>
      <c r="E26" s="84" t="s">
        <v>99</v>
      </c>
      <c r="F26" s="105" t="s">
        <v>100</v>
      </c>
      <c r="G26" s="15" t="s">
        <v>101</v>
      </c>
      <c r="H26" s="57" t="s">
        <v>102</v>
      </c>
      <c r="I26" s="22" t="s">
        <v>40</v>
      </c>
      <c r="AD26" t="s">
        <v>103</v>
      </c>
      <c r="AE26" t="str">
        <f t="shared" si="0"/>
        <v>CROWN LAW OFFICE | TE TARI TURE O TE KARAUNA</v>
      </c>
      <c r="AF26" t="str">
        <f t="shared" si="1"/>
        <v>Crown Law Office | Te Tari Ture o te Karauna</v>
      </c>
      <c r="AG26">
        <f t="shared" si="2"/>
        <v>26</v>
      </c>
      <c r="CA26" s="100"/>
      <c r="CB26" s="100"/>
    </row>
    <row r="27" spans="1:80" ht="30.75" thickBot="1" x14ac:dyDescent="0.3">
      <c r="A27" s="81">
        <v>11</v>
      </c>
      <c r="B27" s="16" t="s">
        <v>15</v>
      </c>
      <c r="C27" s="16" t="s">
        <v>104</v>
      </c>
      <c r="D27" s="96" t="s">
        <v>105</v>
      </c>
      <c r="E27" s="84" t="s">
        <v>106</v>
      </c>
      <c r="F27" s="105" t="s">
        <v>107</v>
      </c>
      <c r="G27" s="15" t="s">
        <v>108</v>
      </c>
      <c r="H27" s="57"/>
      <c r="I27" s="22" t="s">
        <v>35</v>
      </c>
      <c r="AD27" t="s">
        <v>109</v>
      </c>
      <c r="AE27" t="str">
        <f t="shared" si="0"/>
        <v>DEPARTMENT OF CONSERVATION | TE PAPA ATAWHAI</v>
      </c>
      <c r="AF27" t="str">
        <f t="shared" si="1"/>
        <v>Department of Conservation | Te Papa Atawhai</v>
      </c>
      <c r="AG27">
        <f t="shared" si="2"/>
        <v>27</v>
      </c>
      <c r="CA27" s="100"/>
      <c r="CB27" s="100"/>
    </row>
    <row r="28" spans="1:80" ht="15.75" thickBot="1" x14ac:dyDescent="0.3">
      <c r="A28" s="156">
        <v>12</v>
      </c>
      <c r="B28" s="148" t="s">
        <v>16</v>
      </c>
      <c r="C28" s="148" t="s">
        <v>110</v>
      </c>
      <c r="D28" s="150" t="s">
        <v>111</v>
      </c>
      <c r="E28" s="32" t="s">
        <v>116</v>
      </c>
      <c r="F28" s="85" t="s">
        <v>117</v>
      </c>
      <c r="G28" s="7" t="s">
        <v>118</v>
      </c>
      <c r="H28" s="162"/>
      <c r="I28" s="154" t="s">
        <v>40</v>
      </c>
      <c r="AD28" t="s">
        <v>115</v>
      </c>
      <c r="AE28" t="str">
        <f t="shared" si="0"/>
        <v>DEPARTMENT OF CORRECTIONS</v>
      </c>
      <c r="AF28" t="str">
        <f t="shared" si="1"/>
        <v>Department of Corrections</v>
      </c>
      <c r="AG28">
        <f t="shared" si="2"/>
        <v>28</v>
      </c>
      <c r="CA28" s="100"/>
      <c r="CB28" s="100"/>
    </row>
    <row r="29" spans="1:80" x14ac:dyDescent="0.25">
      <c r="A29" s="165"/>
      <c r="B29" s="166"/>
      <c r="C29" s="166"/>
      <c r="D29" s="180"/>
      <c r="E29" s="34" t="s">
        <v>112</v>
      </c>
      <c r="F29" s="45" t="s">
        <v>113</v>
      </c>
      <c r="G29" s="46" t="s">
        <v>114</v>
      </c>
      <c r="H29" s="163"/>
      <c r="I29" s="184"/>
      <c r="AD29" t="s">
        <v>119</v>
      </c>
      <c r="AE29" t="str">
        <f t="shared" si="0"/>
        <v/>
      </c>
      <c r="AF29" t="str">
        <f t="shared" si="1"/>
        <v/>
      </c>
      <c r="AG29">
        <f t="shared" si="2"/>
        <v>28</v>
      </c>
      <c r="CA29" s="100"/>
      <c r="CB29" s="100"/>
    </row>
    <row r="30" spans="1:80" ht="30.75" thickBot="1" x14ac:dyDescent="0.3">
      <c r="A30" s="157"/>
      <c r="B30" s="149"/>
      <c r="C30" s="149"/>
      <c r="D30" s="151"/>
      <c r="E30" s="79" t="s">
        <v>611</v>
      </c>
      <c r="F30" s="47" t="s">
        <v>120</v>
      </c>
      <c r="G30" s="48" t="s">
        <v>121</v>
      </c>
      <c r="H30" s="164"/>
      <c r="I30" s="155"/>
      <c r="AD30" t="s">
        <v>122</v>
      </c>
      <c r="AE30" t="str">
        <f t="shared" si="0"/>
        <v/>
      </c>
      <c r="AF30" t="str">
        <f t="shared" si="1"/>
        <v/>
      </c>
      <c r="AG30">
        <f t="shared" si="2"/>
        <v>28</v>
      </c>
      <c r="CA30" s="100"/>
      <c r="CB30" s="100"/>
    </row>
    <row r="31" spans="1:80" ht="45.75" thickBot="1" x14ac:dyDescent="0.3">
      <c r="A31" s="81">
        <v>13</v>
      </c>
      <c r="B31" s="123" t="s">
        <v>17</v>
      </c>
      <c r="C31" s="123" t="s">
        <v>123</v>
      </c>
      <c r="D31" s="124" t="s">
        <v>124</v>
      </c>
      <c r="E31" s="125" t="s">
        <v>648</v>
      </c>
      <c r="F31" s="126" t="s">
        <v>125</v>
      </c>
      <c r="G31" s="127" t="s">
        <v>126</v>
      </c>
      <c r="H31" s="128"/>
      <c r="I31" s="129" t="s">
        <v>35</v>
      </c>
      <c r="AD31" t="s">
        <v>127</v>
      </c>
      <c r="AE31" t="str">
        <f t="shared" si="0"/>
        <v>DEPARTMENT OF INTERNAL AFFAIRS</v>
      </c>
      <c r="AF31" t="str">
        <f t="shared" si="1"/>
        <v>Department of Internal Affairs</v>
      </c>
      <c r="AG31">
        <f>IF($B31&lt;&gt;"",ROW(),AG29)</f>
        <v>31</v>
      </c>
      <c r="CA31" s="100"/>
      <c r="CB31" s="100"/>
    </row>
    <row r="32" spans="1:80" s="136" customFormat="1" ht="30.75" thickBot="1" x14ac:dyDescent="0.3">
      <c r="A32" s="133">
        <v>14</v>
      </c>
      <c r="B32" s="134" t="s">
        <v>18</v>
      </c>
      <c r="C32" s="135" t="s">
        <v>128</v>
      </c>
      <c r="D32" s="124" t="s">
        <v>129</v>
      </c>
      <c r="E32" s="32" t="s">
        <v>116</v>
      </c>
      <c r="F32" s="44" t="s">
        <v>117</v>
      </c>
      <c r="G32" s="7" t="s">
        <v>118</v>
      </c>
      <c r="H32" s="128"/>
      <c r="I32" s="129"/>
    </row>
    <row r="33" spans="1:80" ht="30.75" thickBot="1" x14ac:dyDescent="0.3">
      <c r="A33" s="82">
        <v>15</v>
      </c>
      <c r="B33" s="26" t="s">
        <v>19</v>
      </c>
      <c r="C33" s="26" t="s">
        <v>131</v>
      </c>
      <c r="D33" s="97" t="s">
        <v>132</v>
      </c>
      <c r="E33" s="36" t="s">
        <v>133</v>
      </c>
      <c r="F33" s="47" t="s">
        <v>134</v>
      </c>
      <c r="G33" s="48" t="s">
        <v>135</v>
      </c>
      <c r="H33" s="131" t="s">
        <v>136</v>
      </c>
      <c r="I33" s="132" t="s">
        <v>35</v>
      </c>
      <c r="AD33" t="s">
        <v>137</v>
      </c>
      <c r="AE33" t="str">
        <f t="shared" ref="AE33:AE64" si="3">UPPER(CLEAN(TRIM(B33)))</f>
        <v>ESNZ AQUACULTURE LIMITED</v>
      </c>
      <c r="AF33" t="str">
        <f t="shared" ref="AF33:AF64" si="4">SUBSTITUTE(SUBSTITUTE(TRIM(SUBSTITUTE(SUBSTITUTE($B33,CHAR(160)," "),CHAR(13)," ")),CHAR(10)," "),CHAR(13)," ")</f>
        <v>ESNZ Aquaculture Limited</v>
      </c>
      <c r="AG33">
        <f>IF($B33&lt;&gt;"",ROW(),#REF!)</f>
        <v>33</v>
      </c>
      <c r="CA33" s="100"/>
      <c r="CB33" s="100"/>
    </row>
    <row r="34" spans="1:80" ht="30.75" thickBot="1" x14ac:dyDescent="0.3">
      <c r="A34" s="81">
        <v>16</v>
      </c>
      <c r="B34" s="16" t="s">
        <v>28</v>
      </c>
      <c r="C34" s="16" t="s">
        <v>590</v>
      </c>
      <c r="D34" s="96" t="s">
        <v>138</v>
      </c>
      <c r="E34" s="43" t="s">
        <v>139</v>
      </c>
      <c r="F34" s="13" t="s">
        <v>140</v>
      </c>
      <c r="G34" s="15" t="s">
        <v>141</v>
      </c>
      <c r="H34" s="57" t="s">
        <v>142</v>
      </c>
      <c r="I34" s="22" t="s">
        <v>35</v>
      </c>
      <c r="AD34" t="s">
        <v>143</v>
      </c>
      <c r="AE34" t="str">
        <f t="shared" si="3"/>
        <v>EDUCATION NEW ZEALAND</v>
      </c>
      <c r="AF34" t="str">
        <f t="shared" si="4"/>
        <v>Education New Zealand</v>
      </c>
      <c r="AG34">
        <f t="shared" ref="AG34:AG65" si="5">IF($B34&lt;&gt;"",ROW(),AG33)</f>
        <v>34</v>
      </c>
      <c r="CA34" s="100"/>
      <c r="CB34" s="100"/>
    </row>
    <row r="35" spans="1:80" ht="45.75" thickBot="1" x14ac:dyDescent="0.3">
      <c r="A35" s="81">
        <v>17</v>
      </c>
      <c r="B35" s="16" t="s">
        <v>36</v>
      </c>
      <c r="C35" s="16" t="s">
        <v>144</v>
      </c>
      <c r="D35" s="96" t="s">
        <v>145</v>
      </c>
      <c r="E35" s="43" t="s">
        <v>586</v>
      </c>
      <c r="F35" s="13" t="s">
        <v>146</v>
      </c>
      <c r="G35" s="15" t="s">
        <v>147</v>
      </c>
      <c r="H35" s="57"/>
      <c r="I35" s="22" t="s">
        <v>40</v>
      </c>
      <c r="AD35" t="s">
        <v>148</v>
      </c>
      <c r="AE35" t="str">
        <f t="shared" si="3"/>
        <v>EDUCATION PAYROLL LIMITED</v>
      </c>
      <c r="AF35" t="str">
        <f t="shared" si="4"/>
        <v>Education Payroll Limited</v>
      </c>
      <c r="AG35">
        <f t="shared" si="5"/>
        <v>35</v>
      </c>
      <c r="CA35" s="100"/>
      <c r="CB35" s="100"/>
    </row>
    <row r="36" spans="1:80" ht="45.75" thickBot="1" x14ac:dyDescent="0.3">
      <c r="A36" s="81">
        <v>18</v>
      </c>
      <c r="B36" s="16" t="s">
        <v>41</v>
      </c>
      <c r="C36" s="16" t="s">
        <v>149</v>
      </c>
      <c r="D36" s="96" t="s">
        <v>150</v>
      </c>
      <c r="E36" s="43" t="s">
        <v>116</v>
      </c>
      <c r="F36" s="13" t="s">
        <v>117</v>
      </c>
      <c r="G36" s="15" t="s">
        <v>118</v>
      </c>
      <c r="H36" s="57"/>
      <c r="I36" s="22" t="s">
        <v>40</v>
      </c>
      <c r="AD36" t="s">
        <v>151</v>
      </c>
      <c r="AE36" t="str">
        <f t="shared" si="3"/>
        <v>EDUCATION REVIEW OFFICE</v>
      </c>
      <c r="AF36" t="str">
        <f t="shared" si="4"/>
        <v>Education Review Office</v>
      </c>
      <c r="AG36">
        <f t="shared" si="5"/>
        <v>36</v>
      </c>
      <c r="CA36" s="100"/>
      <c r="CB36" s="100"/>
    </row>
    <row r="37" spans="1:80" ht="15.75" thickBot="1" x14ac:dyDescent="0.3">
      <c r="A37" s="81">
        <v>19</v>
      </c>
      <c r="B37" s="16" t="s">
        <v>45</v>
      </c>
      <c r="C37" s="16" t="s">
        <v>152</v>
      </c>
      <c r="D37" s="96" t="s">
        <v>153</v>
      </c>
      <c r="E37" s="43" t="s">
        <v>139</v>
      </c>
      <c r="F37" s="13" t="s">
        <v>140</v>
      </c>
      <c r="G37" s="15" t="s">
        <v>141</v>
      </c>
      <c r="H37" s="57"/>
      <c r="I37" s="22" t="s">
        <v>35</v>
      </c>
      <c r="AD37" t="s">
        <v>154</v>
      </c>
      <c r="AE37" t="str">
        <f t="shared" si="3"/>
        <v>ELECTORAL COMMISSION</v>
      </c>
      <c r="AF37" t="str">
        <f t="shared" si="4"/>
        <v>Electoral Commission</v>
      </c>
      <c r="AG37">
        <f t="shared" si="5"/>
        <v>37</v>
      </c>
      <c r="CA37" s="100"/>
      <c r="CB37" s="100"/>
    </row>
    <row r="38" spans="1:80" ht="20.45" customHeight="1" thickBot="1" x14ac:dyDescent="0.3">
      <c r="A38" s="156">
        <v>20</v>
      </c>
      <c r="B38" s="148" t="s">
        <v>51</v>
      </c>
      <c r="C38" s="148" t="s">
        <v>155</v>
      </c>
      <c r="D38" s="150" t="s">
        <v>156</v>
      </c>
      <c r="E38" s="32" t="s">
        <v>116</v>
      </c>
      <c r="F38" s="44" t="s">
        <v>117</v>
      </c>
      <c r="G38" s="7" t="s">
        <v>118</v>
      </c>
      <c r="H38" s="162" t="s">
        <v>157</v>
      </c>
      <c r="I38" s="154" t="s">
        <v>40</v>
      </c>
      <c r="AD38" t="s">
        <v>158</v>
      </c>
      <c r="AE38" t="str">
        <f t="shared" si="3"/>
        <v>ELECTRICITY AUTHORITY</v>
      </c>
      <c r="AF38" t="str">
        <f t="shared" si="4"/>
        <v>Electricity Authority</v>
      </c>
      <c r="AG38">
        <f t="shared" si="5"/>
        <v>38</v>
      </c>
      <c r="CA38" s="100"/>
      <c r="CB38" s="100"/>
    </row>
    <row r="39" spans="1:80" ht="20.45" customHeight="1" thickBot="1" x14ac:dyDescent="0.3">
      <c r="A39" s="157"/>
      <c r="B39" s="149"/>
      <c r="C39" s="149"/>
      <c r="D39" s="151"/>
      <c r="E39" s="36" t="s">
        <v>159</v>
      </c>
      <c r="F39" s="47" t="s">
        <v>160</v>
      </c>
      <c r="G39" s="48" t="s">
        <v>161</v>
      </c>
      <c r="H39" s="164"/>
      <c r="I39" s="155"/>
      <c r="AD39" t="s">
        <v>162</v>
      </c>
      <c r="AE39" t="str">
        <f t="shared" si="3"/>
        <v/>
      </c>
      <c r="AF39" t="str">
        <f t="shared" si="4"/>
        <v/>
      </c>
      <c r="AG39">
        <f t="shared" si="5"/>
        <v>38</v>
      </c>
      <c r="CA39" s="100"/>
      <c r="CB39" s="100"/>
    </row>
    <row r="40" spans="1:80" ht="15.75" thickBot="1" x14ac:dyDescent="0.3">
      <c r="A40" s="156">
        <v>21</v>
      </c>
      <c r="B40" s="148" t="s">
        <v>55</v>
      </c>
      <c r="C40" s="148" t="s">
        <v>163</v>
      </c>
      <c r="D40" s="150" t="s">
        <v>164</v>
      </c>
      <c r="E40" s="32" t="s">
        <v>165</v>
      </c>
      <c r="F40" s="44" t="s">
        <v>166</v>
      </c>
      <c r="G40" s="7" t="s">
        <v>167</v>
      </c>
      <c r="H40" s="162"/>
      <c r="I40" s="152" t="s">
        <v>40</v>
      </c>
      <c r="AD40" t="s">
        <v>168</v>
      </c>
      <c r="AE40" t="str">
        <f t="shared" si="3"/>
        <v>ENERGY EFFICIENCY AND CONSERVATION AUTHORITY</v>
      </c>
      <c r="AF40" t="str">
        <f t="shared" si="4"/>
        <v>Energy Efficiency and Conservation Authority</v>
      </c>
      <c r="AG40">
        <f t="shared" si="5"/>
        <v>40</v>
      </c>
      <c r="CA40" s="100"/>
      <c r="CB40" s="100"/>
    </row>
    <row r="41" spans="1:80" ht="45.75" thickBot="1" x14ac:dyDescent="0.3">
      <c r="A41" s="157"/>
      <c r="B41" s="149"/>
      <c r="C41" s="149"/>
      <c r="D41" s="151"/>
      <c r="E41" s="36" t="s">
        <v>169</v>
      </c>
      <c r="F41" s="47"/>
      <c r="G41" s="48"/>
      <c r="H41" s="164"/>
      <c r="I41" s="153"/>
      <c r="AD41" t="s">
        <v>170</v>
      </c>
      <c r="AE41" t="str">
        <f t="shared" si="3"/>
        <v/>
      </c>
      <c r="AF41" t="str">
        <f t="shared" si="4"/>
        <v/>
      </c>
      <c r="AG41">
        <f t="shared" si="5"/>
        <v>40</v>
      </c>
      <c r="CA41" s="100"/>
      <c r="CB41" s="100"/>
    </row>
    <row r="42" spans="1:80" ht="30.75" thickBot="1" x14ac:dyDescent="0.3">
      <c r="A42" s="81">
        <v>22</v>
      </c>
      <c r="B42" s="16" t="s">
        <v>59</v>
      </c>
      <c r="C42" s="16" t="s">
        <v>171</v>
      </c>
      <c r="D42" s="96" t="s">
        <v>172</v>
      </c>
      <c r="E42" s="38" t="s">
        <v>173</v>
      </c>
      <c r="F42" s="39" t="s">
        <v>174</v>
      </c>
      <c r="G42" s="39" t="s">
        <v>175</v>
      </c>
      <c r="H42" s="57" t="s">
        <v>176</v>
      </c>
      <c r="I42" s="22" t="s">
        <v>35</v>
      </c>
      <c r="AD42" t="s">
        <v>177</v>
      </c>
      <c r="AE42" t="str">
        <f t="shared" si="3"/>
        <v>ENVIRONMENTAL PROTECTION AUTHORITY</v>
      </c>
      <c r="AF42" t="str">
        <f t="shared" si="4"/>
        <v>Environmental Protection Authority</v>
      </c>
      <c r="AG42">
        <f t="shared" si="5"/>
        <v>42</v>
      </c>
      <c r="CA42" s="100"/>
      <c r="CB42" s="100"/>
    </row>
    <row r="43" spans="1:80" ht="45.75" thickBot="1" x14ac:dyDescent="0.3">
      <c r="A43" s="81">
        <v>23</v>
      </c>
      <c r="B43" s="16" t="s">
        <v>65</v>
      </c>
      <c r="C43" t="s">
        <v>613</v>
      </c>
      <c r="D43" s="96" t="s">
        <v>178</v>
      </c>
      <c r="E43" s="49" t="s">
        <v>39</v>
      </c>
      <c r="F43" s="50"/>
      <c r="G43" s="51"/>
      <c r="H43" s="57"/>
      <c r="I43" s="22" t="s">
        <v>40</v>
      </c>
      <c r="AD43" t="s">
        <v>179</v>
      </c>
      <c r="AE43" t="str">
        <f t="shared" si="3"/>
        <v>EXTERNAL REPORTING BOARD | TE KAWAI ARAHI PURONGO MOWAHO</v>
      </c>
      <c r="AF43" t="str">
        <f t="shared" si="4"/>
        <v>External Reporting Board | Te Kawai Arahi Purongo Mowaho</v>
      </c>
      <c r="AG43">
        <f t="shared" si="5"/>
        <v>43</v>
      </c>
      <c r="CA43" s="100"/>
      <c r="CB43" s="100"/>
    </row>
    <row r="44" spans="1:80" ht="30.75" thickBot="1" x14ac:dyDescent="0.3">
      <c r="A44" s="81">
        <v>24</v>
      </c>
      <c r="B44" s="16" t="s">
        <v>67</v>
      </c>
      <c r="C44" s="16" t="s">
        <v>180</v>
      </c>
      <c r="D44" s="96" t="s">
        <v>181</v>
      </c>
      <c r="E44" s="30" t="s">
        <v>182</v>
      </c>
      <c r="F44" s="14" t="s">
        <v>183</v>
      </c>
      <c r="G44" s="15" t="s">
        <v>184</v>
      </c>
      <c r="H44" s="57"/>
      <c r="I44" s="22" t="s">
        <v>35</v>
      </c>
      <c r="AD44" t="s">
        <v>185</v>
      </c>
      <c r="AE44" t="str">
        <f t="shared" si="3"/>
        <v>FINANCIAL MARKETS AUTHORITY | TE MANA TATAI HOKOHOKO</v>
      </c>
      <c r="AF44" t="str">
        <f t="shared" si="4"/>
        <v>Financial Markets Authority | Te Mana Tatai Hokohoko</v>
      </c>
      <c r="AG44">
        <f t="shared" si="5"/>
        <v>44</v>
      </c>
      <c r="CA44" s="100"/>
      <c r="CB44" s="100"/>
    </row>
    <row r="45" spans="1:80" ht="20.45" customHeight="1" thickBot="1" x14ac:dyDescent="0.3">
      <c r="A45" s="156">
        <v>25</v>
      </c>
      <c r="B45" s="148" t="s">
        <v>5</v>
      </c>
      <c r="C45" s="148" t="s">
        <v>591</v>
      </c>
      <c r="D45" s="150" t="s">
        <v>186</v>
      </c>
      <c r="E45" s="52" t="s">
        <v>614</v>
      </c>
      <c r="F45" s="53" t="s">
        <v>187</v>
      </c>
      <c r="G45" s="7" t="s">
        <v>188</v>
      </c>
      <c r="H45" s="162"/>
      <c r="I45" s="154" t="s">
        <v>40</v>
      </c>
      <c r="AD45" t="s">
        <v>189</v>
      </c>
      <c r="AE45" t="str">
        <f t="shared" si="3"/>
        <v>FIRE AND EMERGENCY NEW ZEALAND</v>
      </c>
      <c r="AF45" t="str">
        <f t="shared" si="4"/>
        <v>Fire and Emergency New Zealand</v>
      </c>
      <c r="AG45">
        <f t="shared" si="5"/>
        <v>45</v>
      </c>
      <c r="CA45" s="100"/>
      <c r="CB45" s="100"/>
    </row>
    <row r="46" spans="1:80" ht="20.45" customHeight="1" thickBot="1" x14ac:dyDescent="0.3">
      <c r="A46" s="157"/>
      <c r="B46" s="149"/>
      <c r="C46" s="149"/>
      <c r="D46" s="151"/>
      <c r="E46" s="54" t="s">
        <v>139</v>
      </c>
      <c r="F46" s="55" t="s">
        <v>140</v>
      </c>
      <c r="G46" s="48" t="s">
        <v>141</v>
      </c>
      <c r="H46" s="164"/>
      <c r="I46" s="155"/>
      <c r="AD46" t="s">
        <v>190</v>
      </c>
      <c r="AE46" t="str">
        <f t="shared" si="3"/>
        <v/>
      </c>
      <c r="AF46" t="str">
        <f t="shared" si="4"/>
        <v/>
      </c>
      <c r="AG46">
        <f t="shared" si="5"/>
        <v>45</v>
      </c>
      <c r="CA46" s="100"/>
      <c r="CB46" s="100"/>
    </row>
    <row r="47" spans="1:80" ht="45.75" thickBot="1" x14ac:dyDescent="0.3">
      <c r="A47" s="81">
        <v>26</v>
      </c>
      <c r="B47" s="16" t="s">
        <v>76</v>
      </c>
      <c r="C47" s="16" t="s">
        <v>592</v>
      </c>
      <c r="D47" s="96" t="s">
        <v>191</v>
      </c>
      <c r="E47" s="30" t="s">
        <v>615</v>
      </c>
      <c r="F47" s="14" t="s">
        <v>192</v>
      </c>
      <c r="G47" s="15" t="s">
        <v>193</v>
      </c>
      <c r="H47" s="57"/>
      <c r="I47" s="22" t="s">
        <v>35</v>
      </c>
      <c r="AD47" t="s">
        <v>194</v>
      </c>
      <c r="AE47" t="str">
        <f t="shared" si="3"/>
        <v>HEALTH NEW ZEALAND | TE WHATU ORA</v>
      </c>
      <c r="AF47" t="str">
        <f t="shared" si="4"/>
        <v>Health New Zealand | Te Whatu Ora</v>
      </c>
      <c r="AG47">
        <f t="shared" si="5"/>
        <v>47</v>
      </c>
      <c r="CA47" s="100"/>
      <c r="CB47" s="100"/>
    </row>
    <row r="48" spans="1:80" ht="60.75" thickBot="1" x14ac:dyDescent="0.3">
      <c r="A48" s="156">
        <v>27</v>
      </c>
      <c r="B48" s="148" t="s">
        <v>79</v>
      </c>
      <c r="C48" s="148" t="s">
        <v>195</v>
      </c>
      <c r="D48" s="150" t="s">
        <v>196</v>
      </c>
      <c r="E48" s="52" t="s">
        <v>201</v>
      </c>
      <c r="F48" s="53" t="s">
        <v>166</v>
      </c>
      <c r="G48" s="7" t="s">
        <v>167</v>
      </c>
      <c r="H48" s="90" t="s">
        <v>202</v>
      </c>
      <c r="I48" s="154" t="s">
        <v>40</v>
      </c>
      <c r="AD48" t="s">
        <v>200</v>
      </c>
      <c r="AE48" t="str">
        <f t="shared" si="3"/>
        <v>HEALTH QUALITY AND SAFETY COMMISSION NEW ZEALAND</v>
      </c>
      <c r="AF48" t="str">
        <f t="shared" si="4"/>
        <v>Health Quality and Safety Commission New Zealand</v>
      </c>
      <c r="AG48">
        <f t="shared" si="5"/>
        <v>48</v>
      </c>
      <c r="CA48" s="100"/>
      <c r="CB48" s="100"/>
    </row>
    <row r="49" spans="1:80" ht="45.75" thickBot="1" x14ac:dyDescent="0.3">
      <c r="A49" s="157"/>
      <c r="B49" s="149"/>
      <c r="C49" s="149"/>
      <c r="D49" s="151"/>
      <c r="E49" s="54" t="s">
        <v>197</v>
      </c>
      <c r="F49" s="55" t="s">
        <v>198</v>
      </c>
      <c r="G49" s="48" t="s">
        <v>199</v>
      </c>
      <c r="H49" s="91" t="s">
        <v>649</v>
      </c>
      <c r="I49" s="155"/>
      <c r="AD49" t="s">
        <v>203</v>
      </c>
      <c r="AE49" t="str">
        <f t="shared" si="3"/>
        <v/>
      </c>
      <c r="AF49" t="str">
        <f t="shared" si="4"/>
        <v/>
      </c>
      <c r="AG49">
        <f t="shared" si="5"/>
        <v>48</v>
      </c>
      <c r="CA49" s="100"/>
      <c r="CB49" s="100"/>
    </row>
    <row r="50" spans="1:80" ht="45.75" thickBot="1" x14ac:dyDescent="0.3">
      <c r="A50" s="81">
        <v>28</v>
      </c>
      <c r="B50" s="16" t="s">
        <v>89</v>
      </c>
      <c r="C50" s="16" t="s">
        <v>204</v>
      </c>
      <c r="D50" s="96" t="s">
        <v>205</v>
      </c>
      <c r="E50" s="30" t="s">
        <v>206</v>
      </c>
      <c r="F50" s="14" t="s">
        <v>207</v>
      </c>
      <c r="G50" s="15" t="s">
        <v>208</v>
      </c>
      <c r="H50" s="57" t="s">
        <v>209</v>
      </c>
      <c r="I50" s="22" t="s">
        <v>40</v>
      </c>
      <c r="AD50" t="s">
        <v>210</v>
      </c>
      <c r="AE50" t="str">
        <f t="shared" si="3"/>
        <v>HEALTH AND DISABILITY COMMISSIONER | TE TOIHAU HAUORA HAUATANGA</v>
      </c>
      <c r="AF50" t="str">
        <f t="shared" si="4"/>
        <v>Health and Disability Commissioner | Te Toihau Hauora Hauatanga</v>
      </c>
      <c r="AG50">
        <f t="shared" si="5"/>
        <v>50</v>
      </c>
      <c r="CA50" s="100"/>
      <c r="CB50" s="100"/>
    </row>
    <row r="51" spans="1:80" ht="15.75" thickBot="1" x14ac:dyDescent="0.3">
      <c r="A51" s="81">
        <v>29</v>
      </c>
      <c r="B51" s="16" t="s">
        <v>85</v>
      </c>
      <c r="C51" s="16" t="s">
        <v>593</v>
      </c>
      <c r="D51" s="96" t="s">
        <v>211</v>
      </c>
      <c r="E51" s="30" t="s">
        <v>212</v>
      </c>
      <c r="F51" s="14"/>
      <c r="G51" s="15"/>
      <c r="H51" s="57"/>
      <c r="I51" s="56"/>
      <c r="AD51" t="s">
        <v>213</v>
      </c>
      <c r="AE51" t="str">
        <f t="shared" si="3"/>
        <v>HEALTH RESEARCH COUNCIL OF NEW ZEALAND</v>
      </c>
      <c r="AF51" t="str">
        <f t="shared" si="4"/>
        <v>Health Research Council of New Zealand</v>
      </c>
      <c r="AG51">
        <f t="shared" si="5"/>
        <v>51</v>
      </c>
      <c r="CA51" s="100"/>
      <c r="CB51" s="100"/>
    </row>
    <row r="52" spans="1:80" ht="60.75" thickBot="1" x14ac:dyDescent="0.3">
      <c r="A52" s="81">
        <v>30</v>
      </c>
      <c r="B52" s="16" t="s">
        <v>95</v>
      </c>
      <c r="C52" s="16" t="s">
        <v>214</v>
      </c>
      <c r="D52" s="96" t="s">
        <v>215</v>
      </c>
      <c r="E52" s="30" t="s">
        <v>216</v>
      </c>
      <c r="F52" s="14"/>
      <c r="G52" s="15" t="s">
        <v>644</v>
      </c>
      <c r="H52" s="57"/>
      <c r="I52" s="22" t="s">
        <v>40</v>
      </c>
      <c r="AD52" t="s">
        <v>217</v>
      </c>
      <c r="AE52" t="str">
        <f t="shared" si="3"/>
        <v>HERITAGE NEW ZEALAND | POUHERE TAONGA</v>
      </c>
      <c r="AF52" t="str">
        <f t="shared" si="4"/>
        <v>Heritage New Zealand | Pouhere Taonga</v>
      </c>
      <c r="AG52">
        <f t="shared" si="5"/>
        <v>52</v>
      </c>
      <c r="CA52" s="100"/>
      <c r="CB52" s="100"/>
    </row>
    <row r="53" spans="1:80" ht="15.75" thickBot="1" x14ac:dyDescent="0.3">
      <c r="A53" s="81">
        <v>31</v>
      </c>
      <c r="B53" s="16" t="s">
        <v>103</v>
      </c>
      <c r="C53" s="16" t="s">
        <v>218</v>
      </c>
      <c r="D53" s="96" t="s">
        <v>219</v>
      </c>
      <c r="E53" s="30" t="s">
        <v>220</v>
      </c>
      <c r="F53" s="14" t="s">
        <v>221</v>
      </c>
      <c r="G53" s="15" t="s">
        <v>222</v>
      </c>
      <c r="H53" s="57"/>
      <c r="I53" s="22" t="s">
        <v>35</v>
      </c>
      <c r="AD53" t="s">
        <v>223</v>
      </c>
      <c r="AE53" t="str">
        <f t="shared" si="3"/>
        <v>HOMES AND COMMUNITIES KĀINGA ORA</v>
      </c>
      <c r="AF53" t="str">
        <f t="shared" si="4"/>
        <v>Homes and Communities Kāinga Ora</v>
      </c>
      <c r="AG53">
        <f t="shared" si="5"/>
        <v>53</v>
      </c>
      <c r="CA53" s="100"/>
      <c r="CB53" s="100"/>
    </row>
    <row r="54" spans="1:80" ht="45.75" thickBot="1" x14ac:dyDescent="0.3">
      <c r="A54" s="81">
        <v>32</v>
      </c>
      <c r="B54" s="16" t="s">
        <v>109</v>
      </c>
      <c r="C54" s="16" t="s">
        <v>224</v>
      </c>
      <c r="D54" s="96" t="s">
        <v>225</v>
      </c>
      <c r="E54" s="30" t="s">
        <v>39</v>
      </c>
      <c r="F54" s="14"/>
      <c r="G54" s="15"/>
      <c r="H54" s="57"/>
      <c r="I54" s="22" t="s">
        <v>40</v>
      </c>
      <c r="AD54" t="s">
        <v>226</v>
      </c>
      <c r="AE54" t="str">
        <f t="shared" si="3"/>
        <v>HUMAN RIGHTS COMMISSION</v>
      </c>
      <c r="AF54" t="str">
        <f t="shared" si="4"/>
        <v>Human Rights Commission</v>
      </c>
      <c r="AG54">
        <f t="shared" si="5"/>
        <v>54</v>
      </c>
      <c r="CA54" s="100"/>
      <c r="CB54" s="100"/>
    </row>
    <row r="55" spans="1:80" ht="45.75" thickBot="1" x14ac:dyDescent="0.3">
      <c r="A55" s="81">
        <v>33</v>
      </c>
      <c r="B55" s="16" t="s">
        <v>115</v>
      </c>
      <c r="C55" s="16" t="s">
        <v>594</v>
      </c>
      <c r="D55" s="96" t="s">
        <v>227</v>
      </c>
      <c r="E55" s="30" t="s">
        <v>228</v>
      </c>
      <c r="F55" s="14" t="s">
        <v>229</v>
      </c>
      <c r="G55" s="15" t="s">
        <v>230</v>
      </c>
      <c r="H55" s="57"/>
      <c r="I55" s="22" t="s">
        <v>40</v>
      </c>
      <c r="AD55" t="s">
        <v>231</v>
      </c>
      <c r="AE55" t="str">
        <f t="shared" si="3"/>
        <v>INDEPENDENT CHILDREN’S MONITOR</v>
      </c>
      <c r="AF55" t="str">
        <f t="shared" si="4"/>
        <v>Independent Children’s Monitor</v>
      </c>
      <c r="AG55">
        <f t="shared" si="5"/>
        <v>55</v>
      </c>
      <c r="CA55" s="100"/>
      <c r="CB55" s="100"/>
    </row>
    <row r="56" spans="1:80" ht="45.75" thickBot="1" x14ac:dyDescent="0.3">
      <c r="A56" s="81">
        <v>34</v>
      </c>
      <c r="B56" s="16" t="s">
        <v>119</v>
      </c>
      <c r="C56" s="16" t="s">
        <v>232</v>
      </c>
      <c r="D56" s="96" t="s">
        <v>233</v>
      </c>
      <c r="E56" s="30" t="s">
        <v>234</v>
      </c>
      <c r="F56" s="14"/>
      <c r="G56" s="15"/>
      <c r="H56" s="57"/>
      <c r="I56" s="22" t="s">
        <v>40</v>
      </c>
      <c r="AD56" t="s">
        <v>235</v>
      </c>
      <c r="AE56" t="str">
        <f t="shared" si="3"/>
        <v>INDEPENDENT POLICE CONDUCT AUTHORITY | MANA WHANONGA PIRIHIMANA MOTUHAKE</v>
      </c>
      <c r="AF56" t="str">
        <f t="shared" si="4"/>
        <v>Independent Police Conduct Authority | Mana Whanonga Pirihimana Motuhake</v>
      </c>
      <c r="AG56">
        <f t="shared" si="5"/>
        <v>56</v>
      </c>
      <c r="CA56" s="100"/>
      <c r="CB56" s="100"/>
    </row>
    <row r="57" spans="1:80" ht="15.75" thickBot="1" x14ac:dyDescent="0.3">
      <c r="A57" s="156">
        <v>35</v>
      </c>
      <c r="B57" s="148" t="s">
        <v>122</v>
      </c>
      <c r="C57" s="148" t="s">
        <v>236</v>
      </c>
      <c r="D57" s="150" t="s">
        <v>237</v>
      </c>
      <c r="E57" s="52" t="s">
        <v>238</v>
      </c>
      <c r="F57" s="53" t="s">
        <v>239</v>
      </c>
      <c r="G57" s="7" t="s">
        <v>240</v>
      </c>
      <c r="H57" s="162"/>
      <c r="I57" s="154" t="s">
        <v>35</v>
      </c>
      <c r="AD57" t="s">
        <v>241</v>
      </c>
      <c r="AE57" t="str">
        <f t="shared" si="3"/>
        <v>INLAND REVENUE DEPARTMENT | TE TARE TAAKE</v>
      </c>
      <c r="AF57" t="str">
        <f t="shared" si="4"/>
        <v>Inland Revenue Department | Te Tare Taake</v>
      </c>
      <c r="AG57">
        <f t="shared" si="5"/>
        <v>57</v>
      </c>
      <c r="CA57" s="100"/>
      <c r="CB57" s="100"/>
    </row>
    <row r="58" spans="1:80" ht="30.75" thickBot="1" x14ac:dyDescent="0.3">
      <c r="A58" s="157"/>
      <c r="B58" s="149"/>
      <c r="C58" s="149"/>
      <c r="D58" s="151"/>
      <c r="E58" s="54" t="s">
        <v>242</v>
      </c>
      <c r="F58" s="55" t="s">
        <v>243</v>
      </c>
      <c r="G58" s="48" t="s">
        <v>244</v>
      </c>
      <c r="H58" s="164"/>
      <c r="I58" s="155"/>
      <c r="AD58" t="s">
        <v>245</v>
      </c>
      <c r="AE58" t="str">
        <f t="shared" si="3"/>
        <v/>
      </c>
      <c r="AF58" t="str">
        <f t="shared" si="4"/>
        <v/>
      </c>
      <c r="AG58">
        <f t="shared" si="5"/>
        <v>57</v>
      </c>
      <c r="CA58" s="100"/>
      <c r="CB58" s="100"/>
    </row>
    <row r="59" spans="1:80" ht="45.75" thickBot="1" x14ac:dyDescent="0.3">
      <c r="A59" s="81">
        <v>36</v>
      </c>
      <c r="B59" s="16" t="s">
        <v>127</v>
      </c>
      <c r="C59" s="16" t="s">
        <v>246</v>
      </c>
      <c r="D59" s="96" t="s">
        <v>247</v>
      </c>
      <c r="E59" s="30" t="s">
        <v>616</v>
      </c>
      <c r="F59" s="14" t="s">
        <v>248</v>
      </c>
      <c r="G59" s="15" t="s">
        <v>249</v>
      </c>
      <c r="H59" s="57" t="s">
        <v>621</v>
      </c>
      <c r="I59" s="22" t="s">
        <v>40</v>
      </c>
      <c r="AD59" t="s">
        <v>250</v>
      </c>
      <c r="AE59" t="str">
        <f t="shared" si="3"/>
        <v>INTERNATIONAL ACCREDITATION NEW ZEALAND | TOHU MATATAU AOTEAROA</v>
      </c>
      <c r="AF59" t="str">
        <f t="shared" si="4"/>
        <v>International Accreditation New Zealand | Tohu Matatau Aotearoa</v>
      </c>
      <c r="AG59">
        <f t="shared" si="5"/>
        <v>59</v>
      </c>
      <c r="CA59" s="100"/>
      <c r="CB59" s="100"/>
    </row>
    <row r="60" spans="1:80" ht="30.75" thickBot="1" x14ac:dyDescent="0.3">
      <c r="A60" s="156">
        <v>37</v>
      </c>
      <c r="B60" s="148" t="s">
        <v>130</v>
      </c>
      <c r="C60" s="148" t="s">
        <v>251</v>
      </c>
      <c r="D60" s="150" t="s">
        <v>252</v>
      </c>
      <c r="E60" s="52" t="s">
        <v>253</v>
      </c>
      <c r="F60" s="53" t="s">
        <v>254</v>
      </c>
      <c r="G60" s="7" t="s">
        <v>255</v>
      </c>
      <c r="H60" s="162"/>
      <c r="I60" s="154" t="s">
        <v>40</v>
      </c>
      <c r="AD60" t="s">
        <v>256</v>
      </c>
      <c r="AE60" t="str">
        <f t="shared" si="3"/>
        <v>LAND INFORMATION NEW ZEALAND | TOITU TE WHENUA</v>
      </c>
      <c r="AF60" t="str">
        <f t="shared" si="4"/>
        <v>Land Information New Zealand | Toitu Te Whenua</v>
      </c>
      <c r="AG60">
        <f t="shared" si="5"/>
        <v>60</v>
      </c>
      <c r="CA60" s="100"/>
    </row>
    <row r="61" spans="1:80" ht="30.75" thickBot="1" x14ac:dyDescent="0.3">
      <c r="A61" s="157"/>
      <c r="B61" s="149"/>
      <c r="C61" s="149"/>
      <c r="D61" s="151"/>
      <c r="E61" s="54" t="s">
        <v>257</v>
      </c>
      <c r="F61" s="55" t="s">
        <v>258</v>
      </c>
      <c r="G61" s="48" t="s">
        <v>259</v>
      </c>
      <c r="H61" s="164"/>
      <c r="I61" s="155"/>
      <c r="AD61" t="s">
        <v>260</v>
      </c>
      <c r="AE61" t="str">
        <f t="shared" si="3"/>
        <v/>
      </c>
      <c r="AF61" t="str">
        <f t="shared" si="4"/>
        <v/>
      </c>
      <c r="AG61">
        <f t="shared" si="5"/>
        <v>60</v>
      </c>
      <c r="CA61" s="100"/>
      <c r="CB61" s="100"/>
    </row>
    <row r="62" spans="1:80" ht="45.75" thickBot="1" x14ac:dyDescent="0.3">
      <c r="A62" s="81">
        <v>38</v>
      </c>
      <c r="B62" s="16" t="s">
        <v>137</v>
      </c>
      <c r="C62" s="16" t="s">
        <v>261</v>
      </c>
      <c r="D62" s="96" t="s">
        <v>262</v>
      </c>
      <c r="E62" s="30" t="s">
        <v>39</v>
      </c>
      <c r="F62" s="14"/>
      <c r="G62" s="15" t="s">
        <v>44</v>
      </c>
      <c r="H62" s="57"/>
      <c r="I62" s="22" t="s">
        <v>40</v>
      </c>
      <c r="AD62" t="s">
        <v>263</v>
      </c>
      <c r="AE62" t="str">
        <f t="shared" si="3"/>
        <v>LAW COMMISSION | TE AKA MATUA O TE TURE</v>
      </c>
      <c r="AF62" t="str">
        <f t="shared" si="4"/>
        <v>Law Commission | Te Aka Matua o te Ture</v>
      </c>
      <c r="AG62">
        <f t="shared" si="5"/>
        <v>62</v>
      </c>
      <c r="CA62" s="100"/>
      <c r="CB62" s="100"/>
    </row>
    <row r="63" spans="1:80" ht="60.75" thickBot="1" x14ac:dyDescent="0.3">
      <c r="A63" s="81">
        <v>39</v>
      </c>
      <c r="B63" s="16" t="s">
        <v>143</v>
      </c>
      <c r="C63" s="16" t="s">
        <v>264</v>
      </c>
      <c r="D63" s="96" t="s">
        <v>265</v>
      </c>
      <c r="E63" s="30" t="s">
        <v>266</v>
      </c>
      <c r="F63" s="14" t="s">
        <v>267</v>
      </c>
      <c r="G63" s="15" t="s">
        <v>268</v>
      </c>
      <c r="H63" s="57"/>
      <c r="I63" s="22" t="s">
        <v>40</v>
      </c>
      <c r="AD63" t="s">
        <v>269</v>
      </c>
      <c r="AE63" t="str">
        <f t="shared" si="3"/>
        <v>MARITIME NEW ZEALAND</v>
      </c>
      <c r="AF63" t="str">
        <f t="shared" si="4"/>
        <v>Maritime New Zealand</v>
      </c>
      <c r="AG63">
        <f t="shared" si="5"/>
        <v>63</v>
      </c>
      <c r="CA63" s="100"/>
      <c r="CB63" s="100"/>
    </row>
    <row r="64" spans="1:80" ht="45.75" thickBot="1" x14ac:dyDescent="0.3">
      <c r="A64" s="81">
        <v>40</v>
      </c>
      <c r="B64" s="16" t="s">
        <v>148</v>
      </c>
      <c r="C64" s="16" t="s">
        <v>270</v>
      </c>
      <c r="D64" s="96" t="s">
        <v>271</v>
      </c>
      <c r="E64" s="30" t="s">
        <v>39</v>
      </c>
      <c r="F64" s="14"/>
      <c r="G64" s="15" t="s">
        <v>617</v>
      </c>
      <c r="H64" s="57"/>
      <c r="I64" s="22" t="s">
        <v>40</v>
      </c>
      <c r="AD64" t="s">
        <v>272</v>
      </c>
      <c r="AE64" t="str">
        <f t="shared" si="3"/>
        <v>MENTAL HEALTH AND WELLBEING COMMISSION | TE HIRINGA MAHARA</v>
      </c>
      <c r="AF64" t="str">
        <f t="shared" si="4"/>
        <v>Mental Health and Wellbeing Commission | Te Hiringa Mahara</v>
      </c>
      <c r="AG64">
        <f t="shared" si="5"/>
        <v>64</v>
      </c>
      <c r="CA64" s="100"/>
      <c r="CB64" s="100"/>
    </row>
    <row r="65" spans="1:80" ht="20.45" customHeight="1" thickBot="1" x14ac:dyDescent="0.3">
      <c r="A65" s="156">
        <v>41</v>
      </c>
      <c r="B65" s="148" t="s">
        <v>151</v>
      </c>
      <c r="C65" s="148" t="s">
        <v>273</v>
      </c>
      <c r="D65" s="150" t="s">
        <v>274</v>
      </c>
      <c r="E65" s="52" t="s">
        <v>116</v>
      </c>
      <c r="F65" s="53" t="s">
        <v>117</v>
      </c>
      <c r="G65" s="7" t="s">
        <v>118</v>
      </c>
      <c r="H65" s="90"/>
      <c r="I65" s="154" t="s">
        <v>40</v>
      </c>
      <c r="AD65" t="s">
        <v>275</v>
      </c>
      <c r="AE65" t="str">
        <f t="shared" ref="AE65:AE96" si="6">UPPER(CLEAN(TRIM(B65)))</f>
        <v>MINISTRY FOR CULTURE AND HERITAGE | MANATU TAONGA</v>
      </c>
      <c r="AF65" t="str">
        <f t="shared" ref="AF65:AF96" si="7">SUBSTITUTE(SUBSTITUTE(TRIM(SUBSTITUTE(SUBSTITUTE($B65,CHAR(160)," "),CHAR(13)," ")),CHAR(10)," "),CHAR(13)," ")</f>
        <v>Ministry for Culture and Heritage | Manatu Taonga</v>
      </c>
      <c r="AG65">
        <f t="shared" si="5"/>
        <v>65</v>
      </c>
      <c r="CA65" s="100"/>
      <c r="CB65" s="100"/>
    </row>
    <row r="66" spans="1:80" ht="20.45" customHeight="1" thickBot="1" x14ac:dyDescent="0.3">
      <c r="A66" s="157"/>
      <c r="B66" s="149"/>
      <c r="C66" s="149"/>
      <c r="D66" s="151"/>
      <c r="E66" s="54" t="s">
        <v>165</v>
      </c>
      <c r="F66" s="55" t="s">
        <v>166</v>
      </c>
      <c r="G66" s="121">
        <v>123456</v>
      </c>
      <c r="H66" s="91"/>
      <c r="I66" s="155"/>
      <c r="AD66" t="s">
        <v>276</v>
      </c>
      <c r="AE66" t="str">
        <f t="shared" si="6"/>
        <v/>
      </c>
      <c r="AF66" t="str">
        <f t="shared" si="7"/>
        <v/>
      </c>
      <c r="AG66">
        <f t="shared" ref="AG66:AG97" si="8">IF($B66&lt;&gt;"",ROW(),AG65)</f>
        <v>65</v>
      </c>
      <c r="CA66" s="100"/>
      <c r="CB66" s="100"/>
    </row>
    <row r="67" spans="1:80" ht="45.75" thickBot="1" x14ac:dyDescent="0.3">
      <c r="A67" s="81">
        <v>42</v>
      </c>
      <c r="B67" s="16" t="s">
        <v>154</v>
      </c>
      <c r="C67" s="16" t="s">
        <v>277</v>
      </c>
      <c r="D67" s="96" t="s">
        <v>278</v>
      </c>
      <c r="E67" s="30" t="s">
        <v>234</v>
      </c>
      <c r="F67" s="14"/>
      <c r="G67" s="15"/>
      <c r="H67" s="57"/>
      <c r="I67" s="22" t="s">
        <v>40</v>
      </c>
      <c r="AD67" t="s">
        <v>279</v>
      </c>
      <c r="AE67" t="str">
        <f t="shared" si="6"/>
        <v>MINISTRY FOR PACIFIC PEOPLES | TE MANATU MO NGA IWI O TE MOANA-NUI-A-KIWA</v>
      </c>
      <c r="AF67" t="str">
        <f t="shared" si="7"/>
        <v>Ministry for Pacific Peoples | Te Manatu mo nga Iwi o te Moana-nui-a-Kiwa</v>
      </c>
      <c r="AG67">
        <f t="shared" si="8"/>
        <v>67</v>
      </c>
      <c r="CA67" s="100"/>
    </row>
    <row r="68" spans="1:80" ht="75.75" thickBot="1" x14ac:dyDescent="0.3">
      <c r="A68" s="81">
        <v>43</v>
      </c>
      <c r="B68" s="16" t="s">
        <v>158</v>
      </c>
      <c r="C68" s="16" t="s">
        <v>280</v>
      </c>
      <c r="D68" s="96" t="s">
        <v>281</v>
      </c>
      <c r="E68" s="30" t="s">
        <v>282</v>
      </c>
      <c r="F68" s="14" t="s">
        <v>283</v>
      </c>
      <c r="G68" s="15" t="s">
        <v>284</v>
      </c>
      <c r="H68" s="57"/>
      <c r="I68" s="22" t="s">
        <v>35</v>
      </c>
      <c r="AD68" t="s">
        <v>285</v>
      </c>
      <c r="AE68" t="str">
        <f t="shared" si="6"/>
        <v>MINISTRY FOR PRIMARY INDUSTRIES</v>
      </c>
      <c r="AF68" t="str">
        <f t="shared" si="7"/>
        <v>Ministry for Primary Industries</v>
      </c>
      <c r="AG68">
        <f t="shared" si="8"/>
        <v>68</v>
      </c>
      <c r="CA68" s="100"/>
      <c r="CB68" s="100"/>
    </row>
    <row r="69" spans="1:80" ht="45.75" thickBot="1" x14ac:dyDescent="0.3">
      <c r="A69" s="81">
        <v>44</v>
      </c>
      <c r="B69" s="16" t="s">
        <v>162</v>
      </c>
      <c r="C69" s="16" t="s">
        <v>286</v>
      </c>
      <c r="D69" s="96" t="s">
        <v>646</v>
      </c>
      <c r="E69" s="12" t="s">
        <v>116</v>
      </c>
      <c r="F69" s="14" t="s">
        <v>117</v>
      </c>
      <c r="G69" s="16">
        <v>123</v>
      </c>
      <c r="H69" s="57"/>
      <c r="I69" s="22" t="s">
        <v>40</v>
      </c>
      <c r="AD69" t="s">
        <v>288</v>
      </c>
      <c r="AE69" t="str">
        <f t="shared" si="6"/>
        <v>MINISTRY FOR REGULATION | TE MANATU WAETURE</v>
      </c>
      <c r="AF69" t="str">
        <f t="shared" si="7"/>
        <v>Ministry for Regulation | Te Manatu Waeture</v>
      </c>
      <c r="AG69">
        <f t="shared" si="8"/>
        <v>69</v>
      </c>
      <c r="CA69" s="100"/>
      <c r="CB69" s="100"/>
    </row>
    <row r="70" spans="1:80" ht="45.75" thickBot="1" x14ac:dyDescent="0.3">
      <c r="A70" s="81">
        <v>45</v>
      </c>
      <c r="B70" s="16" t="s">
        <v>168</v>
      </c>
      <c r="C70" s="16" t="s">
        <v>289</v>
      </c>
      <c r="D70" s="96" t="s">
        <v>290</v>
      </c>
      <c r="E70" s="30" t="s">
        <v>618</v>
      </c>
      <c r="F70" s="14" t="s">
        <v>291</v>
      </c>
      <c r="G70" s="15" t="s">
        <v>292</v>
      </c>
      <c r="H70" s="57"/>
      <c r="I70" s="22" t="s">
        <v>40</v>
      </c>
      <c r="AD70" t="s">
        <v>293</v>
      </c>
      <c r="AE70" t="str">
        <f t="shared" si="6"/>
        <v>MINISTRY FOR WOMEN</v>
      </c>
      <c r="AF70" t="str">
        <f t="shared" si="7"/>
        <v>Ministry for Women</v>
      </c>
      <c r="AG70">
        <f t="shared" si="8"/>
        <v>70</v>
      </c>
      <c r="CA70" s="100"/>
      <c r="CB70" s="100"/>
    </row>
    <row r="71" spans="1:80" ht="19.7" customHeight="1" thickBot="1" x14ac:dyDescent="0.3">
      <c r="A71" s="156">
        <v>46</v>
      </c>
      <c r="B71" s="148" t="s">
        <v>170</v>
      </c>
      <c r="C71" s="148" t="s">
        <v>294</v>
      </c>
      <c r="D71" s="150" t="s">
        <v>295</v>
      </c>
      <c r="E71" s="52" t="s">
        <v>296</v>
      </c>
      <c r="F71" s="53" t="s">
        <v>297</v>
      </c>
      <c r="G71" s="7" t="s">
        <v>298</v>
      </c>
      <c r="H71" s="162"/>
      <c r="I71" s="154" t="s">
        <v>40</v>
      </c>
      <c r="AD71" t="s">
        <v>299</v>
      </c>
      <c r="AE71" t="str">
        <f t="shared" si="6"/>
        <v>MINISTRY FOR THE ENVIRONMENT | MANATU MO TE TAIAO</v>
      </c>
      <c r="AF71" t="str">
        <f t="shared" si="7"/>
        <v>Ministry for the Environment | Manatu Mo Te Taiao</v>
      </c>
      <c r="AG71">
        <f t="shared" si="8"/>
        <v>71</v>
      </c>
      <c r="CA71" s="100"/>
      <c r="CB71" s="100"/>
    </row>
    <row r="72" spans="1:80" ht="19.7" customHeight="1" thickBot="1" x14ac:dyDescent="0.3">
      <c r="A72" s="157"/>
      <c r="B72" s="149"/>
      <c r="C72" s="149"/>
      <c r="D72" s="151"/>
      <c r="E72" s="54" t="s">
        <v>300</v>
      </c>
      <c r="F72" s="55" t="s">
        <v>301</v>
      </c>
      <c r="G72" s="48" t="s">
        <v>302</v>
      </c>
      <c r="H72" s="164"/>
      <c r="I72" s="155"/>
      <c r="AD72" t="s">
        <v>303</v>
      </c>
      <c r="AE72" t="str">
        <f t="shared" si="6"/>
        <v/>
      </c>
      <c r="AF72" t="str">
        <f t="shared" si="7"/>
        <v/>
      </c>
      <c r="AG72">
        <f t="shared" si="8"/>
        <v>71</v>
      </c>
      <c r="CA72" s="100"/>
      <c r="CB72" s="100"/>
    </row>
    <row r="73" spans="1:80" ht="30.75" thickBot="1" x14ac:dyDescent="0.3">
      <c r="A73" s="156">
        <v>47</v>
      </c>
      <c r="B73" s="148" t="s">
        <v>177</v>
      </c>
      <c r="C73" s="148" t="s">
        <v>304</v>
      </c>
      <c r="D73" s="150" t="s">
        <v>647</v>
      </c>
      <c r="E73" s="52" t="s">
        <v>622</v>
      </c>
      <c r="F73" s="53" t="s">
        <v>305</v>
      </c>
      <c r="G73" s="7" t="s">
        <v>306</v>
      </c>
      <c r="H73" s="162" t="s">
        <v>307</v>
      </c>
      <c r="I73" s="154" t="s">
        <v>619</v>
      </c>
      <c r="AD73" t="s">
        <v>308</v>
      </c>
      <c r="AE73" t="str">
        <f t="shared" si="6"/>
        <v>MINISTRY OF BUSINESS, INNOVATION AND EMPLOYMENT | HIKINA WHAKATUTUKI</v>
      </c>
      <c r="AF73" t="str">
        <f t="shared" si="7"/>
        <v>Ministry of Business, Innovation and Employment | Hikina Whakatutuki</v>
      </c>
      <c r="AG73">
        <f t="shared" si="8"/>
        <v>73</v>
      </c>
      <c r="CA73" s="100"/>
      <c r="CB73" s="100"/>
    </row>
    <row r="74" spans="1:80" ht="26.45" customHeight="1" thickBot="1" x14ac:dyDescent="0.3">
      <c r="A74" s="157"/>
      <c r="B74" s="149"/>
      <c r="C74" s="149"/>
      <c r="D74" s="151"/>
      <c r="E74" s="54" t="s">
        <v>309</v>
      </c>
      <c r="F74" s="55" t="s">
        <v>310</v>
      </c>
      <c r="G74" s="48" t="s">
        <v>311</v>
      </c>
      <c r="H74" s="164"/>
      <c r="I74" s="155"/>
      <c r="AD74" t="s">
        <v>312</v>
      </c>
      <c r="AE74" t="str">
        <f t="shared" si="6"/>
        <v/>
      </c>
      <c r="AF74" t="str">
        <f t="shared" si="7"/>
        <v/>
      </c>
      <c r="AG74">
        <f t="shared" si="8"/>
        <v>73</v>
      </c>
      <c r="CA74" s="100"/>
      <c r="CB74" s="100"/>
    </row>
    <row r="75" spans="1:80" ht="45.75" thickBot="1" x14ac:dyDescent="0.3">
      <c r="A75" s="81">
        <v>48</v>
      </c>
      <c r="B75" s="16" t="s">
        <v>179</v>
      </c>
      <c r="C75" s="16" t="s">
        <v>595</v>
      </c>
      <c r="D75" s="96" t="s">
        <v>313</v>
      </c>
      <c r="E75" s="30" t="s">
        <v>234</v>
      </c>
      <c r="F75" s="14"/>
      <c r="G75" s="15"/>
      <c r="H75" s="57"/>
      <c r="I75" s="22" t="s">
        <v>40</v>
      </c>
      <c r="AD75" t="s">
        <v>314</v>
      </c>
      <c r="AE75" t="str">
        <f t="shared" si="6"/>
        <v>MINISTRY OF DEFENCE</v>
      </c>
      <c r="AF75" t="str">
        <f t="shared" si="7"/>
        <v>Ministry of Defence</v>
      </c>
      <c r="AG75">
        <f t="shared" si="8"/>
        <v>75</v>
      </c>
      <c r="CA75" s="100"/>
      <c r="CB75" s="100"/>
    </row>
    <row r="76" spans="1:80" ht="19.7" customHeight="1" thickBot="1" x14ac:dyDescent="0.3">
      <c r="A76" s="156">
        <v>49</v>
      </c>
      <c r="B76" s="148" t="s">
        <v>185</v>
      </c>
      <c r="C76" s="148" t="s">
        <v>315</v>
      </c>
      <c r="D76" s="150" t="s">
        <v>316</v>
      </c>
      <c r="E76" s="52" t="s">
        <v>317</v>
      </c>
      <c r="F76" s="53" t="s">
        <v>318</v>
      </c>
      <c r="G76" s="7" t="s">
        <v>319</v>
      </c>
      <c r="H76" s="162" t="s">
        <v>320</v>
      </c>
      <c r="I76" s="154" t="s">
        <v>40</v>
      </c>
      <c r="AD76" t="s">
        <v>321</v>
      </c>
      <c r="AE76" t="str">
        <f t="shared" si="6"/>
        <v>MINISTRY OF DISABLED PEOPLE | WHAIKAHA</v>
      </c>
      <c r="AF76" t="str">
        <f t="shared" si="7"/>
        <v>Ministry of Disabled People | Whaikaha</v>
      </c>
      <c r="AG76">
        <f t="shared" si="8"/>
        <v>76</v>
      </c>
      <c r="CA76" s="100"/>
      <c r="CB76" s="100"/>
    </row>
    <row r="77" spans="1:80" ht="19.7" customHeight="1" thickBot="1" x14ac:dyDescent="0.3">
      <c r="A77" s="157"/>
      <c r="B77" s="149"/>
      <c r="C77" s="149"/>
      <c r="D77" s="151"/>
      <c r="E77" s="54" t="s">
        <v>322</v>
      </c>
      <c r="F77" s="55" t="s">
        <v>323</v>
      </c>
      <c r="G77" s="48" t="s">
        <v>324</v>
      </c>
      <c r="H77" s="164"/>
      <c r="I77" s="155"/>
      <c r="AD77" t="s">
        <v>325</v>
      </c>
      <c r="AE77" t="str">
        <f t="shared" si="6"/>
        <v/>
      </c>
      <c r="AF77" t="str">
        <f t="shared" si="7"/>
        <v/>
      </c>
      <c r="AG77">
        <f t="shared" si="8"/>
        <v>76</v>
      </c>
      <c r="CA77" s="205"/>
      <c r="CB77" s="205"/>
    </row>
    <row r="78" spans="1:80" ht="45.75" thickBot="1" x14ac:dyDescent="0.3">
      <c r="A78" s="156">
        <v>50</v>
      </c>
      <c r="B78" s="148" t="s">
        <v>189</v>
      </c>
      <c r="C78" s="148" t="s">
        <v>596</v>
      </c>
      <c r="D78" s="150" t="s">
        <v>326</v>
      </c>
      <c r="E78" s="52" t="s">
        <v>327</v>
      </c>
      <c r="F78" s="53" t="s">
        <v>328</v>
      </c>
      <c r="G78" s="7" t="s">
        <v>329</v>
      </c>
      <c r="H78" s="162"/>
      <c r="I78" s="154" t="s">
        <v>35</v>
      </c>
      <c r="AD78" t="s">
        <v>330</v>
      </c>
      <c r="AE78" t="str">
        <f t="shared" si="6"/>
        <v>MINISTRY OF EDUCATION | TE TAHUHU O TE MATAURANGA</v>
      </c>
      <c r="AF78" t="str">
        <f t="shared" si="7"/>
        <v>Ministry of Education | Te Tahuhu o te Matauranga</v>
      </c>
      <c r="AG78">
        <f t="shared" si="8"/>
        <v>78</v>
      </c>
      <c r="CA78" s="205"/>
      <c r="CB78" s="205"/>
    </row>
    <row r="79" spans="1:80" ht="30.75" thickBot="1" x14ac:dyDescent="0.3">
      <c r="A79" s="157"/>
      <c r="B79" s="149"/>
      <c r="C79" s="149"/>
      <c r="D79" s="151"/>
      <c r="E79" s="54" t="s">
        <v>242</v>
      </c>
      <c r="F79" s="55" t="s">
        <v>243</v>
      </c>
      <c r="G79" s="48" t="s">
        <v>244</v>
      </c>
      <c r="H79" s="164"/>
      <c r="I79" s="155"/>
      <c r="AD79" t="s">
        <v>331</v>
      </c>
      <c r="AE79" t="str">
        <f t="shared" si="6"/>
        <v/>
      </c>
      <c r="AF79" t="str">
        <f t="shared" si="7"/>
        <v/>
      </c>
      <c r="AG79">
        <f t="shared" si="8"/>
        <v>78</v>
      </c>
      <c r="CA79" s="100"/>
      <c r="CB79" s="100"/>
    </row>
    <row r="80" spans="1:80" ht="30.75" thickBot="1" x14ac:dyDescent="0.3">
      <c r="A80" s="156">
        <v>51</v>
      </c>
      <c r="B80" s="148" t="s">
        <v>190</v>
      </c>
      <c r="C80" s="148" t="s">
        <v>332</v>
      </c>
      <c r="D80" s="150" t="s">
        <v>333</v>
      </c>
      <c r="E80" s="52" t="s">
        <v>620</v>
      </c>
      <c r="F80" s="53" t="s">
        <v>334</v>
      </c>
      <c r="G80" s="7" t="s">
        <v>335</v>
      </c>
      <c r="H80" s="162" t="s">
        <v>336</v>
      </c>
      <c r="I80" s="154" t="s">
        <v>35</v>
      </c>
      <c r="AD80" t="s">
        <v>337</v>
      </c>
      <c r="AE80" t="str">
        <f t="shared" si="6"/>
        <v>MINISTRY OF FOREIGN AFFAIRS AND TRADE</v>
      </c>
      <c r="AF80" t="str">
        <f t="shared" si="7"/>
        <v>Ministry of Foreign Affairs and Trade</v>
      </c>
      <c r="AG80">
        <f t="shared" si="8"/>
        <v>80</v>
      </c>
      <c r="CA80" s="100"/>
      <c r="CB80" s="100"/>
    </row>
    <row r="81" spans="1:80" ht="60.75" thickBot="1" x14ac:dyDescent="0.3">
      <c r="A81" s="157"/>
      <c r="B81" s="149"/>
      <c r="C81" s="149"/>
      <c r="D81" s="151"/>
      <c r="E81" s="54" t="s">
        <v>338</v>
      </c>
      <c r="F81" s="55" t="s">
        <v>339</v>
      </c>
      <c r="G81" s="48" t="s">
        <v>340</v>
      </c>
      <c r="H81" s="164"/>
      <c r="I81" s="155"/>
      <c r="AD81" t="s">
        <v>341</v>
      </c>
      <c r="AE81" t="str">
        <f t="shared" si="6"/>
        <v/>
      </c>
      <c r="AF81" t="str">
        <f t="shared" si="7"/>
        <v/>
      </c>
      <c r="AG81">
        <f t="shared" si="8"/>
        <v>80</v>
      </c>
      <c r="CA81" s="205"/>
      <c r="CB81" s="205"/>
    </row>
    <row r="82" spans="1:80" ht="60.75" thickBot="1" x14ac:dyDescent="0.3">
      <c r="A82" s="81">
        <v>52</v>
      </c>
      <c r="B82" s="16" t="s">
        <v>194</v>
      </c>
      <c r="C82" s="16" t="s">
        <v>342</v>
      </c>
      <c r="D82" s="96" t="s">
        <v>343</v>
      </c>
      <c r="E82" s="30" t="s">
        <v>344</v>
      </c>
      <c r="F82" s="14" t="s">
        <v>345</v>
      </c>
      <c r="G82" s="15" t="s">
        <v>346</v>
      </c>
      <c r="H82" s="57"/>
      <c r="I82" s="22" t="s">
        <v>35</v>
      </c>
      <c r="AD82" t="s">
        <v>347</v>
      </c>
      <c r="AE82" t="str">
        <f t="shared" si="6"/>
        <v>MINISTRY OF HEALTH | MANATU HAUORA</v>
      </c>
      <c r="AF82" t="str">
        <f t="shared" si="7"/>
        <v>Ministry of Health | Manatu Hauora</v>
      </c>
      <c r="AG82">
        <f t="shared" si="8"/>
        <v>82</v>
      </c>
      <c r="CA82" s="205"/>
      <c r="CB82" s="205"/>
    </row>
    <row r="83" spans="1:80" ht="45.75" thickBot="1" x14ac:dyDescent="0.3">
      <c r="A83" s="81">
        <v>53</v>
      </c>
      <c r="B83" s="16" t="s">
        <v>200</v>
      </c>
      <c r="C83" s="16" t="s">
        <v>597</v>
      </c>
      <c r="D83" s="96" t="s">
        <v>348</v>
      </c>
      <c r="E83" s="30" t="s">
        <v>159</v>
      </c>
      <c r="F83" s="14" t="s">
        <v>160</v>
      </c>
      <c r="G83" s="15" t="s">
        <v>161</v>
      </c>
      <c r="H83" s="57" t="s">
        <v>349</v>
      </c>
      <c r="I83" s="22" t="s">
        <v>35</v>
      </c>
      <c r="AD83" t="s">
        <v>350</v>
      </c>
      <c r="AE83" t="str">
        <f t="shared" si="6"/>
        <v>MINISTRY OF HOUSING AND URBAN DEVELOPMENT | TE TUAPAPA KURA KAINGA</v>
      </c>
      <c r="AF83" t="str">
        <f t="shared" si="7"/>
        <v>Ministry of Housing and Urban Development | Te Tuapapa Kura Kainga</v>
      </c>
      <c r="AG83">
        <f t="shared" si="8"/>
        <v>83</v>
      </c>
      <c r="CA83" s="100"/>
      <c r="CB83" s="100"/>
    </row>
    <row r="84" spans="1:80" ht="60.75" thickBot="1" x14ac:dyDescent="0.3">
      <c r="A84" s="81">
        <v>54</v>
      </c>
      <c r="B84" s="16" t="s">
        <v>203</v>
      </c>
      <c r="C84" s="16" t="s">
        <v>598</v>
      </c>
      <c r="D84" s="96" t="s">
        <v>351</v>
      </c>
      <c r="E84" s="30" t="s">
        <v>352</v>
      </c>
      <c r="F84" s="14" t="s">
        <v>353</v>
      </c>
      <c r="G84" s="15" t="s">
        <v>354</v>
      </c>
      <c r="H84" s="57" t="s">
        <v>355</v>
      </c>
      <c r="I84" s="22" t="s">
        <v>35</v>
      </c>
      <c r="AD84" t="s">
        <v>356</v>
      </c>
      <c r="AE84" t="str">
        <f t="shared" si="6"/>
        <v>MINISTRY OF JUSTICE | TE TĀHŪ O TE TURE</v>
      </c>
      <c r="AF84" t="str">
        <f t="shared" si="7"/>
        <v>Ministry of Justice | Te Tāhū o te Ture</v>
      </c>
      <c r="AG84">
        <f t="shared" si="8"/>
        <v>84</v>
      </c>
      <c r="CA84" s="100"/>
      <c r="CB84" s="106"/>
    </row>
    <row r="85" spans="1:80" ht="120.75" thickBot="1" x14ac:dyDescent="0.3">
      <c r="A85" s="81">
        <v>55</v>
      </c>
      <c r="B85" s="16" t="s">
        <v>210</v>
      </c>
      <c r="C85" s="16" t="s">
        <v>599</v>
      </c>
      <c r="D85" s="96" t="s">
        <v>357</v>
      </c>
      <c r="E85" s="30" t="s">
        <v>358</v>
      </c>
      <c r="F85" s="14" t="s">
        <v>359</v>
      </c>
      <c r="G85" s="15" t="s">
        <v>360</v>
      </c>
      <c r="H85" s="57" t="s">
        <v>361</v>
      </c>
      <c r="I85" s="22" t="s">
        <v>35</v>
      </c>
      <c r="AD85" t="s">
        <v>362</v>
      </c>
      <c r="AE85" t="str">
        <f t="shared" si="6"/>
        <v>MINISTRY OF SOCIAL DEVELOPMENT | TE MANATU WHAKAHIATO ORA</v>
      </c>
      <c r="AF85" t="str">
        <f t="shared" si="7"/>
        <v>Ministry of Social Development | Te Manatu Whakahiato Ora</v>
      </c>
      <c r="AG85">
        <f t="shared" si="8"/>
        <v>85</v>
      </c>
      <c r="CA85" s="106"/>
    </row>
    <row r="86" spans="1:80" ht="45.75" thickBot="1" x14ac:dyDescent="0.3">
      <c r="A86" s="81">
        <v>56</v>
      </c>
      <c r="B86" s="16" t="s">
        <v>213</v>
      </c>
      <c r="C86" s="16" t="s">
        <v>363</v>
      </c>
      <c r="D86" s="96" t="s">
        <v>364</v>
      </c>
      <c r="E86" s="30" t="s">
        <v>112</v>
      </c>
      <c r="F86" s="14" t="s">
        <v>113</v>
      </c>
      <c r="G86" s="15" t="s">
        <v>114</v>
      </c>
      <c r="H86" s="57"/>
      <c r="I86" s="22" t="s">
        <v>40</v>
      </c>
      <c r="AD86" t="s">
        <v>365</v>
      </c>
      <c r="AE86" t="str">
        <f t="shared" si="6"/>
        <v>MINISTRY OF TRANSPORT | TE MANATU WAKA</v>
      </c>
      <c r="AF86" t="str">
        <f t="shared" si="7"/>
        <v>Ministry of Transport | Te Manatu Waka</v>
      </c>
      <c r="AG86">
        <f t="shared" si="8"/>
        <v>86</v>
      </c>
      <c r="CA86" s="100"/>
      <c r="CB86" s="100"/>
    </row>
    <row r="87" spans="1:80" ht="30.75" thickBot="1" x14ac:dyDescent="0.3">
      <c r="A87" s="81">
        <v>57</v>
      </c>
      <c r="B87" s="16" t="s">
        <v>217</v>
      </c>
      <c r="C87" s="16" t="s">
        <v>366</v>
      </c>
      <c r="D87" s="96" t="s">
        <v>367</v>
      </c>
      <c r="E87" s="30" t="s">
        <v>368</v>
      </c>
      <c r="F87" s="14" t="s">
        <v>369</v>
      </c>
      <c r="G87" s="15" t="s">
        <v>370</v>
      </c>
      <c r="H87" s="57"/>
      <c r="I87" s="22" t="s">
        <v>35</v>
      </c>
      <c r="AD87" t="s">
        <v>371</v>
      </c>
      <c r="AE87" t="str">
        <f t="shared" si="6"/>
        <v>MUSEUM OF NEW ZEALAND TE PAPA TONGAREWA BOARD</v>
      </c>
      <c r="AF87" t="str">
        <f t="shared" si="7"/>
        <v>Museum of New Zealand Te Papa Tongarewa Board</v>
      </c>
      <c r="AG87">
        <f t="shared" si="8"/>
        <v>87</v>
      </c>
      <c r="CA87" s="100"/>
      <c r="CB87" s="100"/>
    </row>
    <row r="88" spans="1:80" ht="45.75" thickBot="1" x14ac:dyDescent="0.3">
      <c r="A88" s="81">
        <v>58</v>
      </c>
      <c r="B88" s="16" t="s">
        <v>223</v>
      </c>
      <c r="C88" s="16" t="s">
        <v>600</v>
      </c>
      <c r="D88" s="96" t="s">
        <v>372</v>
      </c>
      <c r="E88" s="30" t="s">
        <v>234</v>
      </c>
      <c r="F88" s="14"/>
      <c r="G88" s="15"/>
      <c r="H88" s="57"/>
      <c r="I88" s="22" t="s">
        <v>40</v>
      </c>
      <c r="AD88" t="s">
        <v>373</v>
      </c>
      <c r="AE88" t="str">
        <f t="shared" si="6"/>
        <v>NATIONAL INFRASTRUCTURE FUNDING AND FINANCING LIMITED</v>
      </c>
      <c r="AF88" t="str">
        <f t="shared" si="7"/>
        <v>National Infrastructure Funding and Financing Limited</v>
      </c>
      <c r="AG88">
        <f t="shared" si="8"/>
        <v>88</v>
      </c>
      <c r="CA88" s="100"/>
      <c r="CB88" s="100"/>
    </row>
    <row r="89" spans="1:80" ht="45.75" thickBot="1" x14ac:dyDescent="0.3">
      <c r="A89" s="81">
        <v>59</v>
      </c>
      <c r="B89" s="16" t="s">
        <v>226</v>
      </c>
      <c r="C89" s="16" t="s">
        <v>374</v>
      </c>
      <c r="D89" s="96" t="s">
        <v>375</v>
      </c>
      <c r="E89" s="30" t="s">
        <v>182</v>
      </c>
      <c r="F89" s="14" t="s">
        <v>183</v>
      </c>
      <c r="G89" s="15" t="s">
        <v>184</v>
      </c>
      <c r="H89" s="57" t="s">
        <v>376</v>
      </c>
      <c r="I89" s="22" t="s">
        <v>40</v>
      </c>
      <c r="AD89" t="s">
        <v>377</v>
      </c>
      <c r="AE89" t="str">
        <f t="shared" si="6"/>
        <v>NATURAL HAZARDS COMMISSION</v>
      </c>
      <c r="AF89" t="str">
        <f t="shared" si="7"/>
        <v>Natural Hazards Commission</v>
      </c>
      <c r="AG89">
        <f t="shared" si="8"/>
        <v>89</v>
      </c>
      <c r="CA89" s="100"/>
      <c r="CB89" s="100"/>
    </row>
    <row r="90" spans="1:80" ht="45.75" thickBot="1" x14ac:dyDescent="0.3">
      <c r="A90" s="81">
        <v>60</v>
      </c>
      <c r="B90" s="16" t="s">
        <v>231</v>
      </c>
      <c r="C90" s="16" t="s">
        <v>378</v>
      </c>
      <c r="D90" s="96" t="s">
        <v>379</v>
      </c>
      <c r="E90" s="30" t="s">
        <v>159</v>
      </c>
      <c r="F90" s="14" t="s">
        <v>160</v>
      </c>
      <c r="G90" s="15" t="s">
        <v>161</v>
      </c>
      <c r="H90" s="57"/>
      <c r="I90" s="22" t="s">
        <v>40</v>
      </c>
      <c r="AD90" t="s">
        <v>380</v>
      </c>
      <c r="AE90" t="str">
        <f t="shared" si="6"/>
        <v>NEW ZEALAND ANTARCTIC INSTITUTE</v>
      </c>
      <c r="AF90" t="str">
        <f t="shared" si="7"/>
        <v>New Zealand Antarctic Institute</v>
      </c>
      <c r="AG90">
        <f t="shared" si="8"/>
        <v>90</v>
      </c>
      <c r="CA90" s="100"/>
      <c r="CB90" s="100"/>
    </row>
    <row r="91" spans="1:80" ht="45.75" thickBot="1" x14ac:dyDescent="0.3">
      <c r="A91" s="81">
        <v>61</v>
      </c>
      <c r="B91" s="16" t="s">
        <v>235</v>
      </c>
      <c r="C91" s="16" t="s">
        <v>381</v>
      </c>
      <c r="D91" s="96" t="s">
        <v>382</v>
      </c>
      <c r="E91" s="30" t="s">
        <v>139</v>
      </c>
      <c r="F91" s="14" t="s">
        <v>140</v>
      </c>
      <c r="G91" s="15" t="s">
        <v>141</v>
      </c>
      <c r="H91" s="57"/>
      <c r="I91" s="22" t="s">
        <v>40</v>
      </c>
      <c r="AD91" t="s">
        <v>383</v>
      </c>
      <c r="AE91" t="str">
        <f t="shared" si="6"/>
        <v>NEW ZEALAND ARTIFICIAL LIMB SERVICE</v>
      </c>
      <c r="AF91" t="str">
        <f t="shared" si="7"/>
        <v>New Zealand Artificial Limb Service</v>
      </c>
      <c r="AG91">
        <f t="shared" si="8"/>
        <v>91</v>
      </c>
      <c r="CA91" s="100"/>
      <c r="CB91" s="100"/>
    </row>
    <row r="92" spans="1:80" ht="45" x14ac:dyDescent="0.25">
      <c r="A92" s="156">
        <v>62</v>
      </c>
      <c r="B92" s="148" t="s">
        <v>241</v>
      </c>
      <c r="C92" s="148" t="s">
        <v>601</v>
      </c>
      <c r="D92" s="150" t="s">
        <v>384</v>
      </c>
      <c r="E92" s="52" t="s">
        <v>632</v>
      </c>
      <c r="F92" s="53" t="s">
        <v>385</v>
      </c>
      <c r="G92" s="7" t="s">
        <v>386</v>
      </c>
      <c r="H92" s="90" t="s">
        <v>387</v>
      </c>
      <c r="I92" s="23" t="s">
        <v>35</v>
      </c>
      <c r="AD92" t="s">
        <v>388</v>
      </c>
      <c r="AE92" t="str">
        <f t="shared" si="6"/>
        <v>NEW ZEALAND BLOOD SERVICE</v>
      </c>
      <c r="AF92" t="str">
        <f t="shared" si="7"/>
        <v>New Zealand Blood Service</v>
      </c>
      <c r="AG92">
        <f t="shared" si="8"/>
        <v>92</v>
      </c>
      <c r="CA92" s="100"/>
      <c r="CB92" s="100"/>
    </row>
    <row r="93" spans="1:80" x14ac:dyDescent="0.25">
      <c r="A93" s="165"/>
      <c r="B93" s="166"/>
      <c r="C93" s="166"/>
      <c r="D93" s="180"/>
      <c r="E93" s="58" t="s">
        <v>112</v>
      </c>
      <c r="F93" s="59" t="s">
        <v>113</v>
      </c>
      <c r="G93" s="46" t="s">
        <v>114</v>
      </c>
      <c r="H93" s="92"/>
      <c r="I93" s="60"/>
      <c r="AD93" t="s">
        <v>389</v>
      </c>
      <c r="AE93" t="str">
        <f t="shared" si="6"/>
        <v/>
      </c>
      <c r="AF93" t="str">
        <f t="shared" si="7"/>
        <v/>
      </c>
      <c r="AG93">
        <f t="shared" si="8"/>
        <v>92</v>
      </c>
      <c r="CA93" s="205"/>
      <c r="CB93" s="205"/>
    </row>
    <row r="94" spans="1:80" ht="30.75" thickBot="1" x14ac:dyDescent="0.3">
      <c r="A94" s="157"/>
      <c r="B94" s="149"/>
      <c r="C94" s="149"/>
      <c r="D94" s="151"/>
      <c r="E94" s="54" t="s">
        <v>390</v>
      </c>
      <c r="F94" s="55"/>
      <c r="G94" s="48"/>
      <c r="H94" s="91"/>
      <c r="I94" s="61"/>
      <c r="AD94" t="s">
        <v>391</v>
      </c>
      <c r="AE94" t="str">
        <f t="shared" si="6"/>
        <v/>
      </c>
      <c r="AF94" t="str">
        <f t="shared" si="7"/>
        <v/>
      </c>
      <c r="AG94">
        <f t="shared" si="8"/>
        <v>92</v>
      </c>
      <c r="CA94" s="205"/>
      <c r="CB94" s="205"/>
    </row>
    <row r="95" spans="1:80" ht="30.75" thickBot="1" x14ac:dyDescent="0.3">
      <c r="A95" s="81">
        <v>63</v>
      </c>
      <c r="B95" s="16" t="s">
        <v>245</v>
      </c>
      <c r="C95" s="16" t="s">
        <v>392</v>
      </c>
      <c r="D95" s="96" t="s">
        <v>393</v>
      </c>
      <c r="E95" s="30" t="s">
        <v>394</v>
      </c>
      <c r="F95" s="14" t="s">
        <v>395</v>
      </c>
      <c r="G95" s="15" t="s">
        <v>396</v>
      </c>
      <c r="H95" s="57"/>
      <c r="I95" s="22" t="s">
        <v>35</v>
      </c>
      <c r="AD95" t="s">
        <v>397</v>
      </c>
      <c r="AE95" t="str">
        <f t="shared" si="6"/>
        <v>NEW ZEALAND CUSTOMS SERVICE | TE MANA ARAI O AOTEAROA</v>
      </c>
      <c r="AF95" t="str">
        <f t="shared" si="7"/>
        <v>New Zealand Customs Service | Te Mana Arai o Aotearoa</v>
      </c>
      <c r="AG95">
        <f t="shared" si="8"/>
        <v>95</v>
      </c>
      <c r="CA95" s="205"/>
      <c r="CB95" s="205"/>
    </row>
    <row r="96" spans="1:80" ht="60.75" thickBot="1" x14ac:dyDescent="0.3">
      <c r="A96" s="81">
        <v>64</v>
      </c>
      <c r="B96" s="16" t="s">
        <v>250</v>
      </c>
      <c r="C96" s="16" t="s">
        <v>398</v>
      </c>
      <c r="D96" s="96" t="s">
        <v>399</v>
      </c>
      <c r="E96" s="30" t="s">
        <v>400</v>
      </c>
      <c r="F96" s="14" t="s">
        <v>623</v>
      </c>
      <c r="G96" s="15" t="s">
        <v>630</v>
      </c>
      <c r="H96" s="57"/>
      <c r="I96" s="22" t="s">
        <v>35</v>
      </c>
      <c r="AD96" t="s">
        <v>401</v>
      </c>
      <c r="AE96" t="str">
        <f t="shared" si="6"/>
        <v>NEW ZEALAND DEFENCE FORCE | TE OPE KATUA O AOTEAROA</v>
      </c>
      <c r="AF96" t="str">
        <f t="shared" si="7"/>
        <v>New Zealand Defence Force | Te Ope Katua o Aotearoa</v>
      </c>
      <c r="AG96">
        <f t="shared" si="8"/>
        <v>96</v>
      </c>
      <c r="CA96" s="100"/>
      <c r="CB96" s="100"/>
    </row>
    <row r="97" spans="1:80" ht="45.75" thickBot="1" x14ac:dyDescent="0.3">
      <c r="A97" s="81">
        <v>65</v>
      </c>
      <c r="B97" s="16" t="s">
        <v>256</v>
      </c>
      <c r="C97" s="16" t="s">
        <v>402</v>
      </c>
      <c r="D97" s="96" t="s">
        <v>403</v>
      </c>
      <c r="E97" s="30" t="s">
        <v>633</v>
      </c>
      <c r="F97" s="14" t="s">
        <v>404</v>
      </c>
      <c r="G97" s="15" t="s">
        <v>405</v>
      </c>
      <c r="H97" s="57" t="s">
        <v>406</v>
      </c>
      <c r="I97" s="22" t="s">
        <v>40</v>
      </c>
      <c r="AD97" t="s">
        <v>407</v>
      </c>
      <c r="AE97" t="str">
        <f t="shared" ref="AE97:AE128" si="9">UPPER(CLEAN(TRIM(B97)))</f>
        <v>NEW ZEALAND FILM COMMISSION | TE TUMU WHAKAATA TAONGA</v>
      </c>
      <c r="AF97" t="str">
        <f t="shared" ref="AF97:AF128" si="10">SUBSTITUTE(SUBSTITUTE(TRIM(SUBSTITUTE(SUBSTITUTE($B97,CHAR(160)," "),CHAR(13)," ")),CHAR(10)," "),CHAR(13)," ")</f>
        <v>New Zealand Film Commission | Te Tumu Whakaata Taonga</v>
      </c>
      <c r="AG97">
        <f t="shared" si="8"/>
        <v>97</v>
      </c>
      <c r="CA97" s="100"/>
      <c r="CB97" s="100"/>
    </row>
    <row r="98" spans="1:80" ht="45.75" thickBot="1" x14ac:dyDescent="0.3">
      <c r="A98" s="81">
        <v>66</v>
      </c>
      <c r="B98" s="16" t="s">
        <v>260</v>
      </c>
      <c r="C98" s="16" t="s">
        <v>408</v>
      </c>
      <c r="D98" s="96" t="s">
        <v>409</v>
      </c>
      <c r="E98" s="30" t="s">
        <v>587</v>
      </c>
      <c r="F98" s="14" t="s">
        <v>93</v>
      </c>
      <c r="G98" s="15" t="s">
        <v>94</v>
      </c>
      <c r="H98" s="57"/>
      <c r="I98" s="22" t="s">
        <v>40</v>
      </c>
      <c r="AD98" t="s">
        <v>410</v>
      </c>
      <c r="AE98" t="str">
        <f t="shared" si="9"/>
        <v>NEW ZEALAND GROWTH CAPITAL PARTNERS LIMITED</v>
      </c>
      <c r="AF98" t="str">
        <f t="shared" si="10"/>
        <v>New Zealand Growth Capital Partners Limited</v>
      </c>
      <c r="AG98">
        <f t="shared" ref="AG98:AG129" si="11">IF($B98&lt;&gt;"",ROW(),AG97)</f>
        <v>98</v>
      </c>
      <c r="CA98" s="100"/>
      <c r="CB98" s="100"/>
    </row>
    <row r="99" spans="1:80" ht="45.75" thickBot="1" x14ac:dyDescent="0.3">
      <c r="A99" s="156">
        <v>67</v>
      </c>
      <c r="B99" s="148" t="s">
        <v>263</v>
      </c>
      <c r="C99" s="148" t="s">
        <v>411</v>
      </c>
      <c r="D99" s="150" t="s">
        <v>412</v>
      </c>
      <c r="E99" s="52" t="s">
        <v>631</v>
      </c>
      <c r="F99" s="53" t="s">
        <v>413</v>
      </c>
      <c r="G99" s="7" t="s">
        <v>414</v>
      </c>
      <c r="H99" s="162" t="s">
        <v>624</v>
      </c>
      <c r="I99" s="154" t="s">
        <v>40</v>
      </c>
      <c r="AD99" t="s">
        <v>415</v>
      </c>
      <c r="AE99" t="str">
        <f t="shared" si="9"/>
        <v>NEW ZEALAND INFRASTRUCTURE COMMISSION | TE WAIHANGA</v>
      </c>
      <c r="AF99" t="str">
        <f t="shared" si="10"/>
        <v>New Zealand Infrastructure Commission | Te Waihanga</v>
      </c>
      <c r="AG99">
        <f t="shared" si="11"/>
        <v>99</v>
      </c>
      <c r="CA99" s="100"/>
      <c r="CB99" s="100"/>
    </row>
    <row r="100" spans="1:80" ht="15.75" thickBot="1" x14ac:dyDescent="0.3">
      <c r="A100" s="157"/>
      <c r="B100" s="149"/>
      <c r="C100" s="149"/>
      <c r="D100" s="151"/>
      <c r="E100" s="54" t="s">
        <v>416</v>
      </c>
      <c r="F100" s="55" t="s">
        <v>301</v>
      </c>
      <c r="G100" s="48" t="s">
        <v>302</v>
      </c>
      <c r="H100" s="164"/>
      <c r="I100" s="155"/>
      <c r="AD100" t="s">
        <v>417</v>
      </c>
      <c r="AE100" t="str">
        <f t="shared" si="9"/>
        <v/>
      </c>
      <c r="AF100" t="str">
        <f t="shared" si="10"/>
        <v/>
      </c>
      <c r="AG100">
        <f t="shared" si="11"/>
        <v>99</v>
      </c>
      <c r="CA100" s="100"/>
      <c r="CB100" s="100"/>
    </row>
    <row r="101" spans="1:80" ht="45.75" thickBot="1" x14ac:dyDescent="0.3">
      <c r="A101" s="81">
        <v>68</v>
      </c>
      <c r="B101" s="16" t="s">
        <v>269</v>
      </c>
      <c r="C101" s="16" t="s">
        <v>418</v>
      </c>
      <c r="D101" s="96" t="s">
        <v>419</v>
      </c>
      <c r="E101" s="30" t="s">
        <v>420</v>
      </c>
      <c r="F101" s="14" t="s">
        <v>421</v>
      </c>
      <c r="G101" s="15" t="s">
        <v>422</v>
      </c>
      <c r="H101" s="57" t="s">
        <v>423</v>
      </c>
      <c r="I101" s="22" t="s">
        <v>40</v>
      </c>
      <c r="AD101" t="s">
        <v>424</v>
      </c>
      <c r="AE101" t="str">
        <f t="shared" si="9"/>
        <v>NEW ZEALAND INSTITUTE FOR EARTH SCIENCE LIMITED - GNS BUSINESS UNIT</v>
      </c>
      <c r="AF101" t="str">
        <f t="shared" si="10"/>
        <v>New Zealand Institute For Earth Science Limited - GNS Business unit</v>
      </c>
      <c r="AG101">
        <f t="shared" si="11"/>
        <v>101</v>
      </c>
      <c r="CA101" s="100"/>
      <c r="CB101" s="100"/>
    </row>
    <row r="102" spans="1:80" ht="30.75" thickBot="1" x14ac:dyDescent="0.3">
      <c r="A102" s="81">
        <v>69</v>
      </c>
      <c r="B102" s="16" t="s">
        <v>272</v>
      </c>
      <c r="C102" s="16" t="s">
        <v>425</v>
      </c>
      <c r="D102" s="96" t="s">
        <v>419</v>
      </c>
      <c r="E102" s="30" t="s">
        <v>426</v>
      </c>
      <c r="F102" s="14" t="s">
        <v>427</v>
      </c>
      <c r="G102" s="15" t="s">
        <v>428</v>
      </c>
      <c r="H102" s="57" t="s">
        <v>136</v>
      </c>
      <c r="I102" s="22" t="s">
        <v>35</v>
      </c>
      <c r="AE102" t="str">
        <f t="shared" si="9"/>
        <v>NEW ZEALAND INSTITUTE FOR EARTH SCIENCE LIMITED - NIWA BUSINESS UNIT</v>
      </c>
      <c r="AF102" t="str">
        <f t="shared" si="10"/>
        <v>New Zealand Institute For Earth Science Limited - NIWA Business unit</v>
      </c>
      <c r="AG102">
        <f t="shared" si="11"/>
        <v>102</v>
      </c>
      <c r="CA102" s="100"/>
      <c r="CB102" s="100"/>
    </row>
    <row r="103" spans="1:80" ht="30.75" thickBot="1" x14ac:dyDescent="0.3">
      <c r="A103" s="81">
        <v>70</v>
      </c>
      <c r="B103" s="16" t="s">
        <v>275</v>
      </c>
      <c r="C103" s="16" t="s">
        <v>429</v>
      </c>
      <c r="D103" s="96" t="s">
        <v>430</v>
      </c>
      <c r="E103" s="30" t="s">
        <v>431</v>
      </c>
      <c r="F103" s="14" t="s">
        <v>432</v>
      </c>
      <c r="G103" s="15" t="s">
        <v>433</v>
      </c>
      <c r="H103" s="57"/>
      <c r="I103" s="22" t="s">
        <v>35</v>
      </c>
      <c r="AE103" t="str">
        <f t="shared" si="9"/>
        <v>NEW ZEALAND INSTITUTE FOR PUBLIC HEALTH AND FORENSIC SCIENCE (PHF SCIENCE)</v>
      </c>
      <c r="AF103" t="str">
        <f t="shared" si="10"/>
        <v>New Zealand Institute for Public Health and Forensic Science (PHF Science)</v>
      </c>
      <c r="AG103">
        <f t="shared" si="11"/>
        <v>103</v>
      </c>
      <c r="CA103" s="100"/>
      <c r="CB103" s="100"/>
    </row>
    <row r="104" spans="1:80" ht="15.75" thickBot="1" x14ac:dyDescent="0.3">
      <c r="A104" s="83">
        <v>71</v>
      </c>
      <c r="B104" s="8" t="s">
        <v>276</v>
      </c>
      <c r="C104" s="8" t="s">
        <v>434</v>
      </c>
      <c r="D104" s="98" t="s">
        <v>435</v>
      </c>
      <c r="E104" s="41" t="s">
        <v>300</v>
      </c>
      <c r="F104" s="31" t="s">
        <v>301</v>
      </c>
      <c r="G104" s="42" t="s">
        <v>302</v>
      </c>
      <c r="H104" s="88" t="s">
        <v>634</v>
      </c>
      <c r="I104" s="24" t="s">
        <v>35</v>
      </c>
      <c r="AE104" t="str">
        <f t="shared" si="9"/>
        <v>NEW ZEALAND LOTTERIES COMMISSION</v>
      </c>
      <c r="AF104" t="str">
        <f t="shared" si="10"/>
        <v>New Zealand Lotteries Commission</v>
      </c>
      <c r="AG104">
        <f t="shared" si="11"/>
        <v>104</v>
      </c>
      <c r="CA104" s="100"/>
      <c r="CB104" s="100"/>
    </row>
    <row r="105" spans="1:80" ht="15.75" thickBot="1" x14ac:dyDescent="0.3">
      <c r="A105" s="199">
        <v>72</v>
      </c>
      <c r="B105" s="169" t="s">
        <v>279</v>
      </c>
      <c r="C105" s="169" t="s">
        <v>436</v>
      </c>
      <c r="D105" s="151" t="s">
        <v>437</v>
      </c>
      <c r="E105" s="62" t="s">
        <v>438</v>
      </c>
      <c r="F105" s="63" t="s">
        <v>183</v>
      </c>
      <c r="G105" s="17" t="s">
        <v>184</v>
      </c>
      <c r="H105" s="198" t="s">
        <v>439</v>
      </c>
      <c r="I105" s="153" t="s">
        <v>35</v>
      </c>
      <c r="AE105" t="str">
        <f t="shared" si="9"/>
        <v>NEW ZEALAND QUALIFICATIONS AUTHORITY | MANA TOHU MATAURANGA O AOTEAROA</v>
      </c>
      <c r="AF105" t="str">
        <f t="shared" si="10"/>
        <v>New Zealand Qualifications Authority | Mana Tohu Matauranga o Aotearoa</v>
      </c>
      <c r="AG105">
        <f t="shared" si="11"/>
        <v>105</v>
      </c>
      <c r="CA105" s="100"/>
      <c r="CB105" s="100"/>
    </row>
    <row r="106" spans="1:80" ht="45.75" thickBot="1" x14ac:dyDescent="0.3">
      <c r="A106" s="157"/>
      <c r="B106" s="149"/>
      <c r="C106" s="149"/>
      <c r="D106" s="151"/>
      <c r="E106" s="54" t="s">
        <v>625</v>
      </c>
      <c r="F106" s="55" t="s">
        <v>440</v>
      </c>
      <c r="G106" s="48" t="s">
        <v>441</v>
      </c>
      <c r="H106" s="164"/>
      <c r="I106" s="155"/>
      <c r="AE106" t="str">
        <f t="shared" si="9"/>
        <v/>
      </c>
      <c r="AF106" t="str">
        <f t="shared" si="10"/>
        <v/>
      </c>
      <c r="AG106">
        <f t="shared" si="11"/>
        <v>105</v>
      </c>
      <c r="CA106" s="100"/>
      <c r="CB106" s="100"/>
    </row>
    <row r="107" spans="1:80" ht="30.75" thickBot="1" x14ac:dyDescent="0.3">
      <c r="A107" s="81">
        <v>73</v>
      </c>
      <c r="B107" s="16" t="s">
        <v>285</v>
      </c>
      <c r="C107" s="16" t="s">
        <v>442</v>
      </c>
      <c r="D107" s="96" t="s">
        <v>443</v>
      </c>
      <c r="E107" s="30" t="s">
        <v>444</v>
      </c>
      <c r="F107" s="14" t="s">
        <v>445</v>
      </c>
      <c r="G107" s="15" t="s">
        <v>446</v>
      </c>
      <c r="H107" s="57" t="s">
        <v>136</v>
      </c>
      <c r="I107" s="22" t="s">
        <v>35</v>
      </c>
      <c r="AE107" t="str">
        <f t="shared" si="9"/>
        <v>NEW ZEALAND RESEARCH VESSELS LIMITED</v>
      </c>
      <c r="AF107" t="str">
        <f t="shared" si="10"/>
        <v>New Zealand Research Vessels Limited</v>
      </c>
      <c r="AG107">
        <f t="shared" si="11"/>
        <v>107</v>
      </c>
      <c r="CA107" s="100"/>
      <c r="CB107" s="100"/>
    </row>
    <row r="108" spans="1:80" ht="30.75" thickBot="1" x14ac:dyDescent="0.3">
      <c r="A108" s="156">
        <v>74</v>
      </c>
      <c r="B108" s="148" t="s">
        <v>288</v>
      </c>
      <c r="C108" s="148" t="s">
        <v>447</v>
      </c>
      <c r="D108" s="150" t="s">
        <v>448</v>
      </c>
      <c r="E108" s="52" t="s">
        <v>626</v>
      </c>
      <c r="F108" s="53" t="s">
        <v>449</v>
      </c>
      <c r="G108" s="7" t="s">
        <v>450</v>
      </c>
      <c r="H108" s="162"/>
      <c r="I108" s="154" t="s">
        <v>40</v>
      </c>
      <c r="AE108" t="str">
        <f t="shared" si="9"/>
        <v>NEW ZEALAND SYMPHONY ORCHESTRA</v>
      </c>
      <c r="AF108" t="str">
        <f t="shared" si="10"/>
        <v>New Zealand Symphony Orchestra</v>
      </c>
      <c r="AG108">
        <f t="shared" si="11"/>
        <v>108</v>
      </c>
      <c r="CA108" s="100"/>
      <c r="CB108" s="100"/>
    </row>
    <row r="109" spans="1:80" x14ac:dyDescent="0.25">
      <c r="A109" s="165"/>
      <c r="B109" s="166"/>
      <c r="C109" s="166"/>
      <c r="D109" s="180"/>
      <c r="E109" s="58" t="s">
        <v>627</v>
      </c>
      <c r="F109" s="59" t="s">
        <v>113</v>
      </c>
      <c r="G109" s="46" t="s">
        <v>114</v>
      </c>
      <c r="H109" s="163"/>
      <c r="I109" s="184"/>
      <c r="AE109" t="str">
        <f t="shared" si="9"/>
        <v/>
      </c>
      <c r="AF109" t="str">
        <f t="shared" si="10"/>
        <v/>
      </c>
      <c r="AG109">
        <f t="shared" si="11"/>
        <v>108</v>
      </c>
      <c r="CA109" s="100"/>
      <c r="CB109" s="100"/>
    </row>
    <row r="110" spans="1:80" ht="15.75" thickBot="1" x14ac:dyDescent="0.3">
      <c r="A110" s="157"/>
      <c r="B110" s="149"/>
      <c r="C110" s="149"/>
      <c r="D110" s="151"/>
      <c r="E110" s="54" t="s">
        <v>451</v>
      </c>
      <c r="F110" s="55" t="s">
        <v>452</v>
      </c>
      <c r="G110" s="48" t="s">
        <v>453</v>
      </c>
      <c r="H110" s="164"/>
      <c r="I110" s="155"/>
      <c r="AE110" t="str">
        <f t="shared" si="9"/>
        <v/>
      </c>
      <c r="AF110" t="str">
        <f t="shared" si="10"/>
        <v/>
      </c>
      <c r="AG110">
        <f t="shared" si="11"/>
        <v>108</v>
      </c>
      <c r="CA110" s="100"/>
      <c r="CB110" s="100"/>
    </row>
    <row r="111" spans="1:80" ht="19.7" customHeight="1" thickBot="1" x14ac:dyDescent="0.3">
      <c r="A111" s="177">
        <v>75</v>
      </c>
      <c r="B111" s="185" t="s">
        <v>293</v>
      </c>
      <c r="C111" s="185" t="s">
        <v>454</v>
      </c>
      <c r="D111" s="196" t="s">
        <v>455</v>
      </c>
      <c r="E111" s="30" t="s">
        <v>456</v>
      </c>
      <c r="F111" s="14" t="s">
        <v>457</v>
      </c>
      <c r="G111" s="15" t="s">
        <v>458</v>
      </c>
      <c r="H111" s="162"/>
      <c r="I111" s="154" t="s">
        <v>40</v>
      </c>
      <c r="AE111" t="str">
        <f t="shared" si="9"/>
        <v>NEW ZEALAND TOURISM BOARD</v>
      </c>
      <c r="AF111" t="str">
        <f t="shared" si="10"/>
        <v>New Zealand Tourism Board</v>
      </c>
      <c r="AG111">
        <f t="shared" si="11"/>
        <v>111</v>
      </c>
      <c r="CA111" s="100"/>
      <c r="CB111" s="100"/>
    </row>
    <row r="112" spans="1:80" ht="19.7" customHeight="1" thickBot="1" x14ac:dyDescent="0.3">
      <c r="A112" s="178"/>
      <c r="B112" s="186"/>
      <c r="C112" s="186"/>
      <c r="D112" s="197"/>
      <c r="E112" s="64" t="s">
        <v>459</v>
      </c>
      <c r="F112" s="65" t="s">
        <v>460</v>
      </c>
      <c r="G112" s="66" t="s">
        <v>461</v>
      </c>
      <c r="H112" s="164"/>
      <c r="I112" s="155"/>
      <c r="AE112" t="str">
        <f t="shared" si="9"/>
        <v/>
      </c>
      <c r="AF112" t="str">
        <f t="shared" si="10"/>
        <v/>
      </c>
      <c r="AG112">
        <f t="shared" si="11"/>
        <v>111</v>
      </c>
      <c r="CA112" s="100"/>
      <c r="CB112" s="100"/>
    </row>
    <row r="113" spans="1:80" ht="19.7" customHeight="1" thickBot="1" x14ac:dyDescent="0.3">
      <c r="A113" s="156">
        <v>76</v>
      </c>
      <c r="B113" s="148" t="s">
        <v>299</v>
      </c>
      <c r="C113" s="148" t="s">
        <v>462</v>
      </c>
      <c r="D113" s="150" t="s">
        <v>463</v>
      </c>
      <c r="E113" s="52" t="s">
        <v>464</v>
      </c>
      <c r="F113" s="53" t="s">
        <v>117</v>
      </c>
      <c r="G113" s="7" t="s">
        <v>118</v>
      </c>
      <c r="H113" s="162" t="s">
        <v>465</v>
      </c>
      <c r="I113" s="154" t="s">
        <v>40</v>
      </c>
      <c r="AE113" t="str">
        <f t="shared" si="9"/>
        <v>NEW ZEALAND TRADE AND ENTERPRISE</v>
      </c>
      <c r="AF113" t="str">
        <f t="shared" si="10"/>
        <v>New Zealand Trade and Enterprise</v>
      </c>
      <c r="AG113">
        <f t="shared" si="11"/>
        <v>113</v>
      </c>
      <c r="CA113" s="100"/>
      <c r="CB113" s="100"/>
    </row>
    <row r="114" spans="1:80" ht="19.7" customHeight="1" thickBot="1" x14ac:dyDescent="0.3">
      <c r="A114" s="157"/>
      <c r="B114" s="149"/>
      <c r="C114" s="149"/>
      <c r="D114" s="151"/>
      <c r="E114" s="54" t="s">
        <v>466</v>
      </c>
      <c r="F114" s="55" t="s">
        <v>467</v>
      </c>
      <c r="G114" s="48" t="s">
        <v>468</v>
      </c>
      <c r="H114" s="164"/>
      <c r="I114" s="155"/>
      <c r="AE114" t="str">
        <f t="shared" si="9"/>
        <v/>
      </c>
      <c r="AF114" t="str">
        <f t="shared" si="10"/>
        <v/>
      </c>
      <c r="AG114">
        <f t="shared" si="11"/>
        <v>113</v>
      </c>
      <c r="CA114" s="100"/>
      <c r="CB114" s="100"/>
    </row>
    <row r="115" spans="1:80" ht="45.75" thickBot="1" x14ac:dyDescent="0.3">
      <c r="A115" s="81">
        <v>77</v>
      </c>
      <c r="B115" s="16" t="s">
        <v>303</v>
      </c>
      <c r="C115" s="16" t="s">
        <v>469</v>
      </c>
      <c r="D115" s="96" t="s">
        <v>470</v>
      </c>
      <c r="E115" s="30" t="s">
        <v>628</v>
      </c>
      <c r="F115" s="14" t="s">
        <v>471</v>
      </c>
      <c r="G115" s="15" t="s">
        <v>472</v>
      </c>
      <c r="H115" s="57" t="s">
        <v>102</v>
      </c>
      <c r="I115" s="22" t="s">
        <v>40</v>
      </c>
      <c r="AE115" t="str">
        <f t="shared" si="9"/>
        <v>NEW ZEALAND TRANSPORT AGENCY</v>
      </c>
      <c r="AF115" t="str">
        <f t="shared" si="10"/>
        <v>New Zealand Transport Agency</v>
      </c>
      <c r="AG115">
        <f t="shared" si="11"/>
        <v>115</v>
      </c>
      <c r="CA115" s="100"/>
      <c r="CB115" s="100"/>
    </row>
    <row r="116" spans="1:80" ht="45.75" thickBot="1" x14ac:dyDescent="0.3">
      <c r="A116" s="81">
        <v>78</v>
      </c>
      <c r="B116" s="16" t="s">
        <v>308</v>
      </c>
      <c r="C116" s="16" t="s">
        <v>473</v>
      </c>
      <c r="D116" s="96" t="s">
        <v>474</v>
      </c>
      <c r="E116" s="30" t="s">
        <v>629</v>
      </c>
      <c r="F116" s="14" t="s">
        <v>475</v>
      </c>
      <c r="G116" s="15" t="s">
        <v>476</v>
      </c>
      <c r="H116" s="57" t="s">
        <v>477</v>
      </c>
      <c r="I116" s="22" t="s">
        <v>40</v>
      </c>
      <c r="AE116" t="str">
        <f t="shared" si="9"/>
        <v>NEW ZEALAND ON AIR</v>
      </c>
      <c r="AF116" t="str">
        <f t="shared" si="10"/>
        <v>New Zealand on Air</v>
      </c>
      <c r="AG116">
        <f t="shared" si="11"/>
        <v>116</v>
      </c>
      <c r="CA116" s="100"/>
      <c r="CB116" s="100"/>
    </row>
    <row r="117" spans="1:80" ht="15.75" thickBot="1" x14ac:dyDescent="0.3">
      <c r="A117" s="156">
        <v>79</v>
      </c>
      <c r="B117" s="148" t="s">
        <v>312</v>
      </c>
      <c r="C117" s="148" t="s">
        <v>478</v>
      </c>
      <c r="D117" s="150" t="s">
        <v>479</v>
      </c>
      <c r="E117" s="52" t="s">
        <v>480</v>
      </c>
      <c r="F117" s="53" t="s">
        <v>481</v>
      </c>
      <c r="G117" s="7" t="s">
        <v>482</v>
      </c>
      <c r="H117" s="162"/>
      <c r="I117" s="154" t="s">
        <v>40</v>
      </c>
      <c r="AE117" t="str">
        <f t="shared" si="9"/>
        <v>NGĀPUHI INVESTMENT FUND | TUPU TONU</v>
      </c>
      <c r="AF117" t="str">
        <f t="shared" si="10"/>
        <v>Ngāpuhi Investment Fund | Tupu Tonu</v>
      </c>
      <c r="AG117">
        <f t="shared" si="11"/>
        <v>117</v>
      </c>
      <c r="CA117" s="100"/>
      <c r="CB117" s="100"/>
    </row>
    <row r="118" spans="1:80" ht="30.75" thickBot="1" x14ac:dyDescent="0.3">
      <c r="A118" s="157"/>
      <c r="B118" s="149"/>
      <c r="C118" s="149"/>
      <c r="D118" s="151"/>
      <c r="E118" s="54" t="s">
        <v>242</v>
      </c>
      <c r="F118" s="55" t="s">
        <v>243</v>
      </c>
      <c r="G118" s="48" t="s">
        <v>244</v>
      </c>
      <c r="H118" s="164"/>
      <c r="I118" s="155"/>
      <c r="AE118" t="str">
        <f t="shared" si="9"/>
        <v/>
      </c>
      <c r="AF118" t="str">
        <f t="shared" si="10"/>
        <v/>
      </c>
      <c r="AG118">
        <f t="shared" si="11"/>
        <v>117</v>
      </c>
      <c r="CA118" s="100"/>
      <c r="CB118" s="100"/>
    </row>
    <row r="119" spans="1:80" ht="19.7" customHeight="1" thickBot="1" x14ac:dyDescent="0.3">
      <c r="A119" s="156">
        <v>80</v>
      </c>
      <c r="B119" s="148" t="s">
        <v>314</v>
      </c>
      <c r="C119" s="148" t="s">
        <v>483</v>
      </c>
      <c r="D119" s="150" t="s">
        <v>484</v>
      </c>
      <c r="E119" s="52" t="s">
        <v>635</v>
      </c>
      <c r="F119" s="53" t="s">
        <v>305</v>
      </c>
      <c r="G119" s="7" t="s">
        <v>485</v>
      </c>
      <c r="H119" s="162"/>
      <c r="I119" s="154" t="s">
        <v>40</v>
      </c>
      <c r="AE119" t="str">
        <f t="shared" si="9"/>
        <v>ORANGA TAMARIKI</v>
      </c>
      <c r="AF119" t="str">
        <f t="shared" si="10"/>
        <v>Oranga Tamariki</v>
      </c>
      <c r="AG119">
        <f t="shared" si="11"/>
        <v>119</v>
      </c>
      <c r="CA119" s="100"/>
      <c r="CB119" s="100"/>
    </row>
    <row r="120" spans="1:80" ht="19.7" customHeight="1" thickBot="1" x14ac:dyDescent="0.3">
      <c r="A120" s="157"/>
      <c r="B120" s="149"/>
      <c r="C120" s="149"/>
      <c r="D120" s="151"/>
      <c r="E120" s="54" t="s">
        <v>309</v>
      </c>
      <c r="F120" s="55" t="s">
        <v>310</v>
      </c>
      <c r="G120" s="48" t="s">
        <v>311</v>
      </c>
      <c r="H120" s="164"/>
      <c r="I120" s="155"/>
      <c r="AE120" t="str">
        <f t="shared" si="9"/>
        <v/>
      </c>
      <c r="AF120" t="str">
        <f t="shared" si="10"/>
        <v/>
      </c>
      <c r="AG120">
        <f t="shared" si="11"/>
        <v>119</v>
      </c>
      <c r="CA120" s="100"/>
      <c r="CB120" s="100"/>
    </row>
    <row r="121" spans="1:80" ht="45.75" thickBot="1" x14ac:dyDescent="0.3">
      <c r="A121" s="81">
        <v>81</v>
      </c>
      <c r="B121" s="16" t="s">
        <v>321</v>
      </c>
      <c r="C121" s="16" t="s">
        <v>486</v>
      </c>
      <c r="D121" s="96" t="s">
        <v>487</v>
      </c>
      <c r="E121" s="30" t="s">
        <v>112</v>
      </c>
      <c r="F121" s="14" t="s">
        <v>113</v>
      </c>
      <c r="G121" s="15" t="s">
        <v>114</v>
      </c>
      <c r="H121" s="57"/>
      <c r="I121" s="22" t="s">
        <v>40</v>
      </c>
      <c r="AE121" t="str">
        <f t="shared" si="9"/>
        <v>PARLIAMENTARY COUNSEL OFFICE</v>
      </c>
      <c r="AF121" t="str">
        <f t="shared" si="10"/>
        <v>Parliamentary Counsel Office</v>
      </c>
      <c r="AG121">
        <f t="shared" si="11"/>
        <v>121</v>
      </c>
      <c r="CA121" s="100"/>
      <c r="CB121" s="100"/>
    </row>
    <row r="122" spans="1:80" ht="45.75" thickBot="1" x14ac:dyDescent="0.3">
      <c r="A122" s="81">
        <v>82</v>
      </c>
      <c r="B122" s="16" t="s">
        <v>325</v>
      </c>
      <c r="C122" s="16" t="s">
        <v>488</v>
      </c>
      <c r="D122" s="96" t="s">
        <v>489</v>
      </c>
      <c r="E122" s="139" t="s">
        <v>636</v>
      </c>
      <c r="F122" s="14" t="s">
        <v>490</v>
      </c>
      <c r="G122" s="15" t="s">
        <v>491</v>
      </c>
      <c r="H122" s="57"/>
      <c r="I122" s="22" t="s">
        <v>40</v>
      </c>
      <c r="AE122" t="str">
        <f t="shared" si="9"/>
        <v>PRIVACY COMMISSIONER</v>
      </c>
      <c r="AF122" t="str">
        <f t="shared" si="10"/>
        <v>Privacy Commissioner</v>
      </c>
      <c r="AG122">
        <f t="shared" si="11"/>
        <v>122</v>
      </c>
      <c r="CA122" s="100"/>
      <c r="CB122" s="100"/>
    </row>
    <row r="123" spans="1:80" ht="19.7" customHeight="1" thickBot="1" x14ac:dyDescent="0.3">
      <c r="A123" s="177">
        <v>83</v>
      </c>
      <c r="B123" s="201" t="s">
        <v>330</v>
      </c>
      <c r="C123" s="201" t="s">
        <v>286</v>
      </c>
      <c r="D123" s="170" t="s">
        <v>492</v>
      </c>
      <c r="E123" s="140" t="s">
        <v>116</v>
      </c>
      <c r="F123" s="53" t="s">
        <v>117</v>
      </c>
      <c r="G123" s="7" t="s">
        <v>118</v>
      </c>
      <c r="H123" s="200"/>
      <c r="I123" s="202" t="s">
        <v>40</v>
      </c>
      <c r="AE123" t="str">
        <f t="shared" si="9"/>
        <v>PUBLIC SERVICE COMMISSION</v>
      </c>
      <c r="AF123" t="str">
        <f t="shared" si="10"/>
        <v>Public Service Commission</v>
      </c>
      <c r="AG123">
        <f t="shared" si="11"/>
        <v>123</v>
      </c>
      <c r="CA123" s="100"/>
      <c r="CB123" s="100"/>
    </row>
    <row r="124" spans="1:80" ht="19.7" customHeight="1" thickBot="1" x14ac:dyDescent="0.3">
      <c r="A124" s="178"/>
      <c r="B124" s="186"/>
      <c r="C124" s="186"/>
      <c r="D124" s="171"/>
      <c r="E124" s="141" t="s">
        <v>493</v>
      </c>
      <c r="F124" s="55" t="s">
        <v>494</v>
      </c>
      <c r="G124" s="48" t="s">
        <v>495</v>
      </c>
      <c r="H124" s="164"/>
      <c r="I124" s="155"/>
      <c r="AE124" t="str">
        <f t="shared" si="9"/>
        <v/>
      </c>
      <c r="AF124" t="str">
        <f t="shared" si="10"/>
        <v/>
      </c>
      <c r="AG124">
        <f t="shared" si="11"/>
        <v>123</v>
      </c>
      <c r="CA124" s="100"/>
      <c r="CB124" s="100"/>
    </row>
    <row r="125" spans="1:80" ht="19.7" customHeight="1" thickBot="1" x14ac:dyDescent="0.3">
      <c r="A125" s="156">
        <v>84</v>
      </c>
      <c r="B125" s="148" t="s">
        <v>331</v>
      </c>
      <c r="C125" s="148" t="s">
        <v>496</v>
      </c>
      <c r="D125" s="189" t="s">
        <v>497</v>
      </c>
      <c r="E125" s="52" t="s">
        <v>498</v>
      </c>
      <c r="F125" s="53" t="s">
        <v>499</v>
      </c>
      <c r="G125" s="7" t="s">
        <v>500</v>
      </c>
      <c r="H125" s="162"/>
      <c r="I125" s="154" t="s">
        <v>40</v>
      </c>
      <c r="AE125" t="str">
        <f t="shared" si="9"/>
        <v>PUBLIC TRUST</v>
      </c>
      <c r="AF125" t="str">
        <f t="shared" si="10"/>
        <v>Public Trust</v>
      </c>
      <c r="AG125">
        <f t="shared" si="11"/>
        <v>125</v>
      </c>
      <c r="CA125" s="100"/>
      <c r="CB125" s="100"/>
    </row>
    <row r="126" spans="1:80" ht="19.7" customHeight="1" thickBot="1" x14ac:dyDescent="0.3">
      <c r="A126" s="157"/>
      <c r="B126" s="149"/>
      <c r="C126" s="149"/>
      <c r="D126" s="190"/>
      <c r="E126" s="54" t="s">
        <v>637</v>
      </c>
      <c r="F126" s="55" t="s">
        <v>501</v>
      </c>
      <c r="G126" s="48" t="s">
        <v>502</v>
      </c>
      <c r="H126" s="164"/>
      <c r="I126" s="155"/>
      <c r="AE126" t="str">
        <f t="shared" si="9"/>
        <v/>
      </c>
      <c r="AF126" t="str">
        <f t="shared" si="10"/>
        <v/>
      </c>
      <c r="AG126">
        <f t="shared" si="11"/>
        <v>125</v>
      </c>
      <c r="CA126" s="100"/>
      <c r="CB126" s="100"/>
    </row>
    <row r="127" spans="1:80" ht="45.75" thickBot="1" x14ac:dyDescent="0.3">
      <c r="A127" s="81">
        <v>85</v>
      </c>
      <c r="B127" s="16" t="s">
        <v>337</v>
      </c>
      <c r="C127" s="16" t="s">
        <v>496</v>
      </c>
      <c r="D127" s="96" t="s">
        <v>503</v>
      </c>
      <c r="E127" s="137" t="s">
        <v>504</v>
      </c>
      <c r="F127" s="138"/>
      <c r="G127" s="130"/>
      <c r="H127" s="57"/>
      <c r="I127" s="22" t="s">
        <v>40</v>
      </c>
      <c r="AE127" t="str">
        <f t="shared" si="9"/>
        <v>REAL ESTATE AUTHORITY | TE MANA PAPAWHENUA</v>
      </c>
      <c r="AF127" t="str">
        <f t="shared" si="10"/>
        <v>Real Estate Authority | Te Mana Papawhenua</v>
      </c>
      <c r="AG127">
        <f t="shared" si="11"/>
        <v>127</v>
      </c>
      <c r="CA127" s="100"/>
      <c r="CB127" s="100"/>
    </row>
    <row r="128" spans="1:80" ht="30.75" thickBot="1" x14ac:dyDescent="0.3">
      <c r="A128" s="81">
        <v>86</v>
      </c>
      <c r="B128" s="16" t="s">
        <v>341</v>
      </c>
      <c r="C128" s="16" t="s">
        <v>505</v>
      </c>
      <c r="D128" s="96" t="s">
        <v>506</v>
      </c>
      <c r="E128" s="30" t="s">
        <v>112</v>
      </c>
      <c r="F128" s="14" t="s">
        <v>113</v>
      </c>
      <c r="G128" s="15" t="s">
        <v>114</v>
      </c>
      <c r="H128" s="57"/>
      <c r="I128" s="22" t="s">
        <v>35</v>
      </c>
      <c r="AE128" t="str">
        <f t="shared" si="9"/>
        <v>RESEARCH AND EDUCATION ADVANCED NETWORK NEW ZEALAND LIMITED</v>
      </c>
      <c r="AF128" t="str">
        <f t="shared" si="10"/>
        <v>Research and Education Advanced Network New Zealand Limited</v>
      </c>
      <c r="AG128">
        <f t="shared" si="11"/>
        <v>128</v>
      </c>
      <c r="CA128" s="100"/>
      <c r="CB128" s="100"/>
    </row>
    <row r="129" spans="1:80" ht="45.75" thickBot="1" x14ac:dyDescent="0.3">
      <c r="A129" s="81">
        <v>87</v>
      </c>
      <c r="B129" s="16" t="s">
        <v>347</v>
      </c>
      <c r="C129" s="16" t="s">
        <v>602</v>
      </c>
      <c r="D129" s="96" t="s">
        <v>507</v>
      </c>
      <c r="E129" s="30" t="s">
        <v>508</v>
      </c>
      <c r="F129" s="14"/>
      <c r="G129" s="15" t="s">
        <v>509</v>
      </c>
      <c r="H129" s="57"/>
      <c r="I129" s="22" t="s">
        <v>40</v>
      </c>
      <c r="AE129" t="str">
        <f t="shared" ref="AE129:AE154" si="12">UPPER(CLEAN(TRIM(B129)))</f>
        <v>RETIREMENT COMMISSIONER</v>
      </c>
      <c r="AF129" t="str">
        <f t="shared" ref="AF129:AF152" si="13">SUBSTITUTE(SUBSTITUTE(TRIM(SUBSTITUTE(SUBSTITUTE($B129,CHAR(160)," "),CHAR(13)," ")),CHAR(10)," "),CHAR(13)," ")</f>
        <v>Retirement Commissioner</v>
      </c>
      <c r="AG129">
        <f t="shared" si="11"/>
        <v>129</v>
      </c>
      <c r="CA129" s="100"/>
      <c r="CB129" s="100"/>
    </row>
    <row r="130" spans="1:80" ht="15.75" thickBot="1" x14ac:dyDescent="0.3">
      <c r="A130" s="81">
        <v>88</v>
      </c>
      <c r="B130" s="16" t="s">
        <v>350</v>
      </c>
      <c r="C130" s="16" t="s">
        <v>510</v>
      </c>
      <c r="D130" s="96" t="s">
        <v>511</v>
      </c>
      <c r="E130" s="30" t="s">
        <v>638</v>
      </c>
      <c r="F130" s="14" t="s">
        <v>512</v>
      </c>
      <c r="G130" s="15" t="s">
        <v>513</v>
      </c>
      <c r="H130" s="57" t="s">
        <v>514</v>
      </c>
      <c r="I130" s="22" t="s">
        <v>35</v>
      </c>
      <c r="AE130" t="str">
        <f t="shared" si="12"/>
        <v>SERIOUS FRAUD OFFICE | TE TARI HARA TAWARE</v>
      </c>
      <c r="AF130" t="str">
        <f t="shared" si="13"/>
        <v>Serious Fraud Office | Te Tari Hara Taware</v>
      </c>
      <c r="AG130">
        <f t="shared" ref="AG130:AG152" si="14">IF($B130&lt;&gt;"",ROW(),AG129)</f>
        <v>130</v>
      </c>
      <c r="CA130" s="100"/>
      <c r="CB130" s="100"/>
    </row>
    <row r="131" spans="1:80" ht="60.75" thickBot="1" x14ac:dyDescent="0.3">
      <c r="A131" s="81">
        <v>89</v>
      </c>
      <c r="B131" s="16" t="s">
        <v>356</v>
      </c>
      <c r="C131" s="16" t="s">
        <v>515</v>
      </c>
      <c r="D131" s="96" t="s">
        <v>516</v>
      </c>
      <c r="E131" s="30" t="s">
        <v>639</v>
      </c>
      <c r="F131" s="14"/>
      <c r="G131" s="15"/>
      <c r="H131" s="57"/>
      <c r="I131" s="22" t="s">
        <v>40</v>
      </c>
      <c r="AE131" t="str">
        <f t="shared" si="12"/>
        <v>SOCIAL WORKERS REGISTRATION BOARD</v>
      </c>
      <c r="AF131" t="str">
        <f t="shared" si="13"/>
        <v>Social Workers Registration Board</v>
      </c>
      <c r="AG131">
        <f t="shared" si="14"/>
        <v>131</v>
      </c>
      <c r="CA131" s="100"/>
      <c r="CB131" s="100"/>
    </row>
    <row r="132" spans="1:80" ht="45.75" thickBot="1" x14ac:dyDescent="0.3">
      <c r="A132" s="81">
        <v>90</v>
      </c>
      <c r="B132" s="16" t="s">
        <v>362</v>
      </c>
      <c r="C132" s="16" t="s">
        <v>517</v>
      </c>
      <c r="D132" s="96" t="s">
        <v>518</v>
      </c>
      <c r="E132" s="30" t="s">
        <v>519</v>
      </c>
      <c r="F132" s="14" t="s">
        <v>520</v>
      </c>
      <c r="G132" s="15" t="s">
        <v>521</v>
      </c>
      <c r="H132" s="57" t="s">
        <v>640</v>
      </c>
      <c r="I132" s="22" t="s">
        <v>40</v>
      </c>
      <c r="AE132" t="str">
        <f t="shared" si="12"/>
        <v>SOUTHERN RESPONSE EARTHQUAKE SERVICES LIMITED</v>
      </c>
      <c r="AF132" t="str">
        <f t="shared" si="13"/>
        <v>Southern Response Earthquake Services Limited</v>
      </c>
      <c r="AG132">
        <f t="shared" si="14"/>
        <v>132</v>
      </c>
      <c r="CA132" s="100"/>
      <c r="CB132" s="100"/>
    </row>
    <row r="133" spans="1:80" ht="45.75" thickBot="1" x14ac:dyDescent="0.3">
      <c r="A133" s="81">
        <v>91</v>
      </c>
      <c r="B133" s="16" t="s">
        <v>365</v>
      </c>
      <c r="C133" s="16" t="s">
        <v>603</v>
      </c>
      <c r="D133" s="96" t="s">
        <v>522</v>
      </c>
      <c r="E133" s="30" t="s">
        <v>234</v>
      </c>
      <c r="F133" s="14"/>
      <c r="G133" s="15"/>
      <c r="H133" s="57" t="s">
        <v>523</v>
      </c>
      <c r="I133" s="22" t="s">
        <v>40</v>
      </c>
      <c r="AE133" t="str">
        <f t="shared" si="12"/>
        <v>SPORT INTEGRITY COMMISSION | TE KAHU RAUNUI</v>
      </c>
      <c r="AF133" t="str">
        <f t="shared" si="13"/>
        <v>Sport Integrity Commission | Te Kahu Raunui</v>
      </c>
      <c r="AG133">
        <f t="shared" si="14"/>
        <v>133</v>
      </c>
      <c r="CA133" s="100"/>
      <c r="CB133" s="100"/>
    </row>
    <row r="134" spans="1:80" ht="45.75" thickBot="1" x14ac:dyDescent="0.3">
      <c r="A134" s="81">
        <v>92</v>
      </c>
      <c r="B134" s="16" t="s">
        <v>371</v>
      </c>
      <c r="C134" s="16" t="s">
        <v>524</v>
      </c>
      <c r="D134" s="96" t="s">
        <v>525</v>
      </c>
      <c r="E134" s="30" t="s">
        <v>588</v>
      </c>
      <c r="F134" s="14" t="s">
        <v>526</v>
      </c>
      <c r="G134" s="15" t="s">
        <v>527</v>
      </c>
      <c r="H134" s="57"/>
      <c r="I134" s="22" t="s">
        <v>40</v>
      </c>
      <c r="AE134" t="str">
        <f t="shared" si="12"/>
        <v>SPORT NEW ZEALAND</v>
      </c>
      <c r="AF134" t="str">
        <f t="shared" si="13"/>
        <v>Sport New Zealand</v>
      </c>
      <c r="AG134">
        <f t="shared" si="14"/>
        <v>134</v>
      </c>
      <c r="CA134" s="100"/>
      <c r="CB134" s="100"/>
    </row>
    <row r="135" spans="1:80" ht="15.75" thickBot="1" x14ac:dyDescent="0.3">
      <c r="A135" s="81">
        <v>93</v>
      </c>
      <c r="B135" s="16" t="s">
        <v>373</v>
      </c>
      <c r="C135" s="16" t="s">
        <v>528</v>
      </c>
      <c r="D135" s="96" t="s">
        <v>529</v>
      </c>
      <c r="E135" s="30" t="s">
        <v>159</v>
      </c>
      <c r="F135" s="14" t="s">
        <v>160</v>
      </c>
      <c r="G135" s="15" t="s">
        <v>161</v>
      </c>
      <c r="H135" s="57"/>
      <c r="I135" s="22" t="s">
        <v>35</v>
      </c>
      <c r="AE135" t="str">
        <f t="shared" si="12"/>
        <v>STATS NZ</v>
      </c>
      <c r="AF135" t="str">
        <f t="shared" si="13"/>
        <v>Stats NZ</v>
      </c>
      <c r="AG135">
        <f t="shared" si="14"/>
        <v>135</v>
      </c>
      <c r="CA135" s="100"/>
      <c r="CB135" s="100"/>
    </row>
    <row r="136" spans="1:80" ht="45.75" thickBot="1" x14ac:dyDescent="0.3">
      <c r="A136" s="81">
        <v>94</v>
      </c>
      <c r="B136" s="16" t="s">
        <v>377</v>
      </c>
      <c r="C136" s="16" t="s">
        <v>604</v>
      </c>
      <c r="D136" s="96" t="s">
        <v>530</v>
      </c>
      <c r="E136" s="30" t="s">
        <v>531</v>
      </c>
      <c r="F136" s="14" t="s">
        <v>532</v>
      </c>
      <c r="G136" s="15" t="s">
        <v>533</v>
      </c>
      <c r="H136" s="57"/>
      <c r="I136" s="22" t="s">
        <v>40</v>
      </c>
      <c r="AE136" t="str">
        <f t="shared" si="12"/>
        <v>TAMAKI REDEVELOPMENT COMPANY LIMITED</v>
      </c>
      <c r="AF136" t="str">
        <f t="shared" si="13"/>
        <v>Tamaki Redevelopment Company Limited</v>
      </c>
      <c r="AG136">
        <f t="shared" si="14"/>
        <v>136</v>
      </c>
      <c r="CA136" s="100"/>
      <c r="CB136" s="100"/>
    </row>
    <row r="137" spans="1:80" ht="45.75" thickBot="1" x14ac:dyDescent="0.3">
      <c r="A137" s="81">
        <v>95</v>
      </c>
      <c r="B137" s="16" t="s">
        <v>380</v>
      </c>
      <c r="C137" s="16" t="s">
        <v>534</v>
      </c>
      <c r="D137" s="96" t="s">
        <v>535</v>
      </c>
      <c r="E137" s="30" t="s">
        <v>165</v>
      </c>
      <c r="F137" s="14" t="s">
        <v>166</v>
      </c>
      <c r="G137" s="15" t="s">
        <v>167</v>
      </c>
      <c r="H137" s="57"/>
      <c r="I137" s="22" t="s">
        <v>40</v>
      </c>
      <c r="AE137" t="str">
        <f t="shared" si="12"/>
        <v>TE MANGAI PAHO | MAORI BROADCAST FUNDING AGENCY</v>
      </c>
      <c r="AF137" t="str">
        <f t="shared" si="13"/>
        <v>Te Mangai Paho | Maori Broadcast Funding Agency</v>
      </c>
      <c r="AG137">
        <f t="shared" si="14"/>
        <v>137</v>
      </c>
      <c r="CA137" s="100"/>
      <c r="CB137" s="100"/>
    </row>
    <row r="138" spans="1:80" ht="30.75" thickBot="1" x14ac:dyDescent="0.3">
      <c r="A138" s="156">
        <v>96</v>
      </c>
      <c r="B138" s="148" t="s">
        <v>383</v>
      </c>
      <c r="C138" s="148" t="s">
        <v>536</v>
      </c>
      <c r="D138" s="150" t="s">
        <v>537</v>
      </c>
      <c r="E138" s="52" t="s">
        <v>300</v>
      </c>
      <c r="F138" s="53" t="s">
        <v>301</v>
      </c>
      <c r="G138" s="7" t="s">
        <v>302</v>
      </c>
      <c r="H138" s="90" t="s">
        <v>102</v>
      </c>
      <c r="I138" s="154" t="s">
        <v>40</v>
      </c>
      <c r="AE138" t="str">
        <f t="shared" si="12"/>
        <v>TE PUNI KOKIRI | MINISTRY OF MĀORI DEVELOPMENT</v>
      </c>
      <c r="AF138" t="str">
        <f t="shared" si="13"/>
        <v>Te Puni Kokiri | Ministry of Māori Development</v>
      </c>
      <c r="AG138">
        <f t="shared" si="14"/>
        <v>138</v>
      </c>
      <c r="CA138" s="100"/>
      <c r="CB138" s="100"/>
    </row>
    <row r="139" spans="1:80" ht="30.75" thickBot="1" x14ac:dyDescent="0.3">
      <c r="A139" s="157"/>
      <c r="B139" s="149"/>
      <c r="C139" s="149"/>
      <c r="D139" s="151"/>
      <c r="E139" s="54" t="s">
        <v>538</v>
      </c>
      <c r="F139" s="55" t="s">
        <v>539</v>
      </c>
      <c r="G139" s="48" t="s">
        <v>540</v>
      </c>
      <c r="H139" s="91" t="s">
        <v>541</v>
      </c>
      <c r="I139" s="155"/>
      <c r="AE139" t="str">
        <f t="shared" si="12"/>
        <v/>
      </c>
      <c r="AF139" t="str">
        <f t="shared" si="13"/>
        <v/>
      </c>
      <c r="AG139">
        <f t="shared" si="14"/>
        <v>138</v>
      </c>
      <c r="CA139" s="100"/>
      <c r="CB139" s="100"/>
    </row>
    <row r="140" spans="1:80" ht="45.75" thickBot="1" x14ac:dyDescent="0.3">
      <c r="A140" s="81">
        <v>97</v>
      </c>
      <c r="B140" s="16" t="s">
        <v>388</v>
      </c>
      <c r="C140" s="16" t="s">
        <v>605</v>
      </c>
      <c r="D140" s="96" t="s">
        <v>542</v>
      </c>
      <c r="E140" s="30" t="s">
        <v>159</v>
      </c>
      <c r="F140" s="14" t="s">
        <v>160</v>
      </c>
      <c r="G140" s="15" t="s">
        <v>161</v>
      </c>
      <c r="H140" s="57" t="s">
        <v>543</v>
      </c>
      <c r="I140" s="22" t="s">
        <v>40</v>
      </c>
      <c r="AE140" t="str">
        <f t="shared" si="12"/>
        <v>TE TAURA WHIRI I TE REO MAORI (MAORI LANGUAGE COMMISSION)</v>
      </c>
      <c r="AF140" t="str">
        <f t="shared" si="13"/>
        <v>Te Taura Whiri I Te Reo Maori (Maori Language Commission)</v>
      </c>
      <c r="AG140">
        <f t="shared" si="14"/>
        <v>140</v>
      </c>
      <c r="CA140" s="100"/>
      <c r="CB140" s="100"/>
    </row>
    <row r="141" spans="1:80" ht="45.75" thickBot="1" x14ac:dyDescent="0.3">
      <c r="A141" s="81">
        <v>98</v>
      </c>
      <c r="B141" s="16" t="s">
        <v>389</v>
      </c>
      <c r="C141" s="16" t="s">
        <v>544</v>
      </c>
      <c r="D141" s="96" t="s">
        <v>545</v>
      </c>
      <c r="E141" s="30" t="s">
        <v>616</v>
      </c>
      <c r="F141" s="14" t="s">
        <v>248</v>
      </c>
      <c r="G141" s="15" t="s">
        <v>249</v>
      </c>
      <c r="H141" s="57" t="s">
        <v>546</v>
      </c>
      <c r="I141" s="22" t="s">
        <v>40</v>
      </c>
      <c r="AE141" t="str">
        <f t="shared" si="12"/>
        <v>TELARC LIMITED</v>
      </c>
      <c r="AF141" t="str">
        <f t="shared" si="13"/>
        <v>Telarc Limited</v>
      </c>
      <c r="AG141">
        <f t="shared" si="14"/>
        <v>141</v>
      </c>
      <c r="CA141" s="100"/>
      <c r="CB141" s="100"/>
    </row>
    <row r="142" spans="1:80" ht="30.75" thickBot="1" x14ac:dyDescent="0.3">
      <c r="A142" s="81">
        <v>99</v>
      </c>
      <c r="B142" s="16" t="s">
        <v>391</v>
      </c>
      <c r="C142" s="16" t="s">
        <v>606</v>
      </c>
      <c r="D142" s="96" t="s">
        <v>547</v>
      </c>
      <c r="E142" s="30" t="s">
        <v>548</v>
      </c>
      <c r="F142" s="14" t="s">
        <v>549</v>
      </c>
      <c r="G142" s="15" t="s">
        <v>550</v>
      </c>
      <c r="H142" s="57"/>
      <c r="I142" s="22" t="s">
        <v>35</v>
      </c>
      <c r="AE142" t="str">
        <f t="shared" si="12"/>
        <v>TELEVISION NEW ZEALAND LIMITED | TE REO TATAKI</v>
      </c>
      <c r="AF142" t="str">
        <f t="shared" si="13"/>
        <v>Television New Zealand Limited | Te Reo Tataki</v>
      </c>
      <c r="AG142">
        <f t="shared" si="14"/>
        <v>142</v>
      </c>
      <c r="CA142" s="100"/>
    </row>
    <row r="143" spans="1:80" ht="15.75" thickBot="1" x14ac:dyDescent="0.3">
      <c r="A143" s="156">
        <v>100</v>
      </c>
      <c r="B143" s="148" t="s">
        <v>397</v>
      </c>
      <c r="C143" s="148" t="s">
        <v>551</v>
      </c>
      <c r="D143" s="150" t="s">
        <v>552</v>
      </c>
      <c r="E143" s="52" t="s">
        <v>553</v>
      </c>
      <c r="F143" s="53" t="s">
        <v>166</v>
      </c>
      <c r="G143" s="7" t="s">
        <v>167</v>
      </c>
      <c r="H143" s="162"/>
      <c r="I143" s="154" t="s">
        <v>40</v>
      </c>
      <c r="AE143" t="str">
        <f t="shared" si="12"/>
        <v>TERTIARY EDUCATION COMMISSION | TE AMORANGI MATUARANGA MATUA</v>
      </c>
      <c r="AF143" t="str">
        <f t="shared" si="13"/>
        <v>Tertiary Education Commission | Te Amorangi Matuaranga Matua</v>
      </c>
      <c r="AG143">
        <f t="shared" si="14"/>
        <v>143</v>
      </c>
      <c r="CA143" s="100"/>
      <c r="CB143" s="100"/>
    </row>
    <row r="144" spans="1:80" x14ac:dyDescent="0.25">
      <c r="A144" s="165"/>
      <c r="B144" s="166"/>
      <c r="C144" s="166"/>
      <c r="D144" s="180"/>
      <c r="E144" s="58" t="s">
        <v>554</v>
      </c>
      <c r="F144" s="59" t="s">
        <v>117</v>
      </c>
      <c r="G144" s="46" t="s">
        <v>118</v>
      </c>
      <c r="H144" s="163"/>
      <c r="I144" s="184"/>
      <c r="AE144" t="str">
        <f t="shared" si="12"/>
        <v/>
      </c>
      <c r="AF144" t="str">
        <f t="shared" si="13"/>
        <v/>
      </c>
      <c r="AG144">
        <f t="shared" si="14"/>
        <v>143</v>
      </c>
      <c r="CA144" s="100"/>
      <c r="CB144" s="100"/>
    </row>
    <row r="145" spans="1:80" ht="30.75" thickBot="1" x14ac:dyDescent="0.3">
      <c r="A145" s="157"/>
      <c r="B145" s="149"/>
      <c r="C145" s="149"/>
      <c r="D145" s="151"/>
      <c r="E145" s="86" t="s">
        <v>642</v>
      </c>
      <c r="F145" s="55" t="s">
        <v>555</v>
      </c>
      <c r="G145" s="48" t="s">
        <v>556</v>
      </c>
      <c r="H145" s="164"/>
      <c r="I145" s="155"/>
      <c r="AE145" t="str">
        <f t="shared" si="12"/>
        <v/>
      </c>
      <c r="AF145" t="str">
        <f t="shared" si="13"/>
        <v/>
      </c>
      <c r="AG145">
        <f t="shared" si="14"/>
        <v>143</v>
      </c>
      <c r="CA145" s="100"/>
      <c r="CB145" s="100"/>
    </row>
    <row r="146" spans="1:80" ht="30.75" thickBot="1" x14ac:dyDescent="0.3">
      <c r="A146" s="81">
        <v>101</v>
      </c>
      <c r="B146" s="16" t="s">
        <v>401</v>
      </c>
      <c r="C146" s="16" t="s">
        <v>557</v>
      </c>
      <c r="D146" s="96" t="s">
        <v>558</v>
      </c>
      <c r="E146" s="30" t="s">
        <v>559</v>
      </c>
      <c r="F146" s="14" t="s">
        <v>560</v>
      </c>
      <c r="G146" s="15" t="s">
        <v>561</v>
      </c>
      <c r="H146" s="57" t="s">
        <v>562</v>
      </c>
      <c r="I146" s="67"/>
      <c r="AE146" t="str">
        <f t="shared" si="12"/>
        <v>THE NETWORK FOR LEARNING LIMITED</v>
      </c>
      <c r="AF146" t="str">
        <f t="shared" si="13"/>
        <v>The Network for Learning Limited</v>
      </c>
      <c r="AG146">
        <f t="shared" si="14"/>
        <v>146</v>
      </c>
      <c r="CA146" s="100"/>
      <c r="CB146" s="100"/>
    </row>
    <row r="147" spans="1:80" ht="45.75" thickBot="1" x14ac:dyDescent="0.3">
      <c r="A147" s="81">
        <v>102</v>
      </c>
      <c r="B147" s="16" t="s">
        <v>407</v>
      </c>
      <c r="C147" s="16" t="s">
        <v>563</v>
      </c>
      <c r="D147" s="96" t="s">
        <v>564</v>
      </c>
      <c r="E147" s="30" t="s">
        <v>234</v>
      </c>
      <c r="F147" s="14"/>
      <c r="G147" s="15"/>
      <c r="H147" s="57"/>
      <c r="I147" s="22" t="s">
        <v>40</v>
      </c>
      <c r="AE147" t="str">
        <f t="shared" si="12"/>
        <v>THE OUTDOOR ACCESS COMMISSION</v>
      </c>
      <c r="AF147" t="str">
        <f t="shared" si="13"/>
        <v>The Outdoor Access Commission</v>
      </c>
      <c r="AG147">
        <f t="shared" si="14"/>
        <v>147</v>
      </c>
      <c r="CA147" s="100"/>
      <c r="CB147" s="100"/>
    </row>
    <row r="148" spans="1:80" ht="45.75" thickBot="1" x14ac:dyDescent="0.3">
      <c r="A148" s="81">
        <v>103</v>
      </c>
      <c r="B148" s="16" t="s">
        <v>410</v>
      </c>
      <c r="C148" s="16" t="s">
        <v>565</v>
      </c>
      <c r="D148" s="96" t="s">
        <v>287</v>
      </c>
      <c r="E148" s="30" t="s">
        <v>116</v>
      </c>
      <c r="F148" s="14" t="s">
        <v>117</v>
      </c>
      <c r="G148" s="15" t="s">
        <v>566</v>
      </c>
      <c r="H148" s="57"/>
      <c r="I148" s="22" t="s">
        <v>40</v>
      </c>
      <c r="AE148" t="str">
        <f t="shared" si="12"/>
        <v>THE TREASURY | TE TAI OHANGA</v>
      </c>
      <c r="AF148" t="str">
        <f t="shared" si="13"/>
        <v>The Treasury | Te Tai Ohanga</v>
      </c>
      <c r="AG148">
        <f t="shared" si="14"/>
        <v>148</v>
      </c>
      <c r="CA148" s="100"/>
      <c r="CB148" s="100"/>
    </row>
    <row r="149" spans="1:80" ht="45" x14ac:dyDescent="0.25">
      <c r="A149" s="156">
        <v>104</v>
      </c>
      <c r="B149" s="148" t="s">
        <v>415</v>
      </c>
      <c r="C149" s="148" t="s">
        <v>567</v>
      </c>
      <c r="D149" s="150" t="s">
        <v>568</v>
      </c>
      <c r="E149" s="52" t="s">
        <v>569</v>
      </c>
      <c r="F149" s="53" t="s">
        <v>570</v>
      </c>
      <c r="G149" s="7" t="s">
        <v>571</v>
      </c>
      <c r="H149" s="90" t="s">
        <v>572</v>
      </c>
      <c r="I149" s="23" t="s">
        <v>40</v>
      </c>
      <c r="AE149" t="str">
        <f t="shared" si="12"/>
        <v>THE WATER SERVICES AUTHORITY - TAUMATA AROWAI</v>
      </c>
      <c r="AF149" t="str">
        <f t="shared" si="13"/>
        <v>The Water Services Authority - Taumata Arowai</v>
      </c>
      <c r="AG149">
        <f t="shared" si="14"/>
        <v>149</v>
      </c>
      <c r="CA149" s="100"/>
      <c r="CB149" s="100"/>
    </row>
    <row r="150" spans="1:80" ht="30.75" thickBot="1" x14ac:dyDescent="0.3">
      <c r="A150" s="157"/>
      <c r="B150" s="149"/>
      <c r="C150" s="149"/>
      <c r="D150" s="151"/>
      <c r="E150" s="54" t="s">
        <v>589</v>
      </c>
      <c r="F150" s="55" t="s">
        <v>573</v>
      </c>
      <c r="G150" s="48" t="s">
        <v>574</v>
      </c>
      <c r="H150" s="91" t="s">
        <v>575</v>
      </c>
      <c r="I150" s="61"/>
      <c r="AE150" t="str">
        <f t="shared" si="12"/>
        <v/>
      </c>
      <c r="AF150" t="str">
        <f t="shared" si="13"/>
        <v/>
      </c>
      <c r="AG150">
        <f t="shared" si="14"/>
        <v>149</v>
      </c>
      <c r="CA150" s="100"/>
      <c r="CB150" s="100"/>
    </row>
    <row r="151" spans="1:80" ht="45.75" thickBot="1" x14ac:dyDescent="0.3">
      <c r="A151" s="81">
        <v>105</v>
      </c>
      <c r="B151" s="16" t="s">
        <v>417</v>
      </c>
      <c r="C151" s="16" t="s">
        <v>576</v>
      </c>
      <c r="D151" s="96" t="s">
        <v>577</v>
      </c>
      <c r="E151" s="68" t="s">
        <v>39</v>
      </c>
      <c r="F151" s="69"/>
      <c r="G151" s="70" t="s">
        <v>578</v>
      </c>
      <c r="H151" s="93"/>
      <c r="I151" s="22" t="s">
        <v>40</v>
      </c>
      <c r="AE151" t="str">
        <f t="shared" si="12"/>
        <v>TRANSPORT ACCIDENT INVESTIGATION COMMISSION</v>
      </c>
      <c r="AF151" t="str">
        <f t="shared" si="13"/>
        <v>Transport Accident Investigation Commission</v>
      </c>
      <c r="AG151">
        <f t="shared" si="14"/>
        <v>151</v>
      </c>
      <c r="CA151" s="100"/>
      <c r="CB151" s="100"/>
    </row>
    <row r="152" spans="1:80" ht="15.75" thickBot="1" x14ac:dyDescent="0.3">
      <c r="A152" s="174">
        <v>106</v>
      </c>
      <c r="B152" s="167" t="s">
        <v>424</v>
      </c>
      <c r="C152" s="167" t="s">
        <v>607</v>
      </c>
      <c r="D152" s="179" t="s">
        <v>579</v>
      </c>
      <c r="E152" s="94" t="s">
        <v>643</v>
      </c>
      <c r="F152" s="71" t="s">
        <v>113</v>
      </c>
      <c r="G152" s="72" t="s">
        <v>114</v>
      </c>
      <c r="H152" s="172"/>
      <c r="I152" s="187" t="s">
        <v>40</v>
      </c>
      <c r="AE152" t="str">
        <f t="shared" si="12"/>
        <v>WORKSAFE</v>
      </c>
      <c r="AF152" t="str">
        <f t="shared" si="13"/>
        <v>WorkSafe</v>
      </c>
      <c r="AG152">
        <f t="shared" si="14"/>
        <v>152</v>
      </c>
      <c r="CA152" s="100"/>
      <c r="CB152" s="100"/>
    </row>
    <row r="153" spans="1:80" x14ac:dyDescent="0.25">
      <c r="A153" s="175"/>
      <c r="B153" s="166"/>
      <c r="C153" s="166"/>
      <c r="D153" s="180"/>
      <c r="E153" s="73" t="s">
        <v>580</v>
      </c>
      <c r="F153" s="74" t="s">
        <v>301</v>
      </c>
      <c r="G153" s="75" t="s">
        <v>302</v>
      </c>
      <c r="H153" s="163"/>
      <c r="I153" s="184"/>
      <c r="AE153" t="str">
        <f t="shared" si="12"/>
        <v/>
      </c>
      <c r="CA153" s="100"/>
      <c r="CB153" s="100"/>
    </row>
    <row r="154" spans="1:80" ht="15.75" thickBot="1" x14ac:dyDescent="0.3">
      <c r="A154" s="176"/>
      <c r="B154" s="168"/>
      <c r="C154" s="168"/>
      <c r="D154" s="181"/>
      <c r="E154" s="76" t="s">
        <v>581</v>
      </c>
      <c r="F154" s="77" t="s">
        <v>582</v>
      </c>
      <c r="G154" s="78" t="s">
        <v>583</v>
      </c>
      <c r="H154" s="173"/>
      <c r="I154" s="188"/>
      <c r="AE154" t="str">
        <f t="shared" si="12"/>
        <v/>
      </c>
      <c r="CA154" s="100"/>
      <c r="CB154" s="100"/>
    </row>
    <row r="155" spans="1:80" x14ac:dyDescent="0.25">
      <c r="CA155" s="100"/>
      <c r="CB155" s="100"/>
    </row>
  </sheetData>
  <sortState xmlns:xlrd2="http://schemas.microsoft.com/office/spreadsheetml/2017/richdata2" ref="E48:H49">
    <sortCondition descending="1" ref="E48:E49"/>
  </sortState>
  <mergeCells count="184">
    <mergeCell ref="CA77:CA78"/>
    <mergeCell ref="CA81:CA82"/>
    <mergeCell ref="CA93:CA95"/>
    <mergeCell ref="CB77:CB78"/>
    <mergeCell ref="CB81:CB82"/>
    <mergeCell ref="CB93:CB95"/>
    <mergeCell ref="A15:A17"/>
    <mergeCell ref="I99:I100"/>
    <mergeCell ref="H45:H46"/>
    <mergeCell ref="D20:D22"/>
    <mergeCell ref="D40:D41"/>
    <mergeCell ref="B18:B19"/>
    <mergeCell ref="B15:B17"/>
    <mergeCell ref="D15:D17"/>
    <mergeCell ref="B73:B74"/>
    <mergeCell ref="D73:D74"/>
    <mergeCell ref="C20:C22"/>
    <mergeCell ref="H18:H19"/>
    <mergeCell ref="H15:H17"/>
    <mergeCell ref="H20:H22"/>
    <mergeCell ref="A18:A19"/>
    <mergeCell ref="I20:I22"/>
    <mergeCell ref="A20:A22"/>
    <mergeCell ref="D18:D19"/>
    <mergeCell ref="C15:C17"/>
    <mergeCell ref="A38:A39"/>
    <mergeCell ref="H99:H100"/>
    <mergeCell ref="C78:C79"/>
    <mergeCell ref="B76:B77"/>
    <mergeCell ref="I119:I120"/>
    <mergeCell ref="D76:D77"/>
    <mergeCell ref="A99:A100"/>
    <mergeCell ref="D78:D79"/>
    <mergeCell ref="I18:I19"/>
    <mergeCell ref="C28:C30"/>
    <mergeCell ref="B38:B39"/>
    <mergeCell ref="H113:H114"/>
    <mergeCell ref="A117:A118"/>
    <mergeCell ref="A48:A49"/>
    <mergeCell ref="I45:I46"/>
    <mergeCell ref="H71:H72"/>
    <mergeCell ref="H117:H118"/>
    <mergeCell ref="B99:B100"/>
    <mergeCell ref="H40:H41"/>
    <mergeCell ref="I38:I39"/>
    <mergeCell ref="C38:C39"/>
    <mergeCell ref="H38:H39"/>
    <mergeCell ref="B40:B41"/>
    <mergeCell ref="A105:A106"/>
    <mergeCell ref="I65:I66"/>
    <mergeCell ref="A65:A66"/>
    <mergeCell ref="C71:C72"/>
    <mergeCell ref="D48:D49"/>
    <mergeCell ref="I125:I126"/>
    <mergeCell ref="A80:A81"/>
    <mergeCell ref="H123:H124"/>
    <mergeCell ref="H76:H77"/>
    <mergeCell ref="D57:D58"/>
    <mergeCell ref="B123:B124"/>
    <mergeCell ref="B113:B114"/>
    <mergeCell ref="D113:D114"/>
    <mergeCell ref="I108:I110"/>
    <mergeCell ref="A125:A126"/>
    <mergeCell ref="H57:H58"/>
    <mergeCell ref="I123:I124"/>
    <mergeCell ref="C57:C58"/>
    <mergeCell ref="D80:D81"/>
    <mergeCell ref="I76:I77"/>
    <mergeCell ref="A123:A124"/>
    <mergeCell ref="C123:C124"/>
    <mergeCell ref="I71:I72"/>
    <mergeCell ref="B57:B58"/>
    <mergeCell ref="B3:C3"/>
    <mergeCell ref="H78:H79"/>
    <mergeCell ref="B125:B126"/>
    <mergeCell ref="I80:I81"/>
    <mergeCell ref="A40:A41"/>
    <mergeCell ref="I15:I17"/>
    <mergeCell ref="B28:B30"/>
    <mergeCell ref="C40:C41"/>
    <mergeCell ref="D28:D30"/>
    <mergeCell ref="C80:C81"/>
    <mergeCell ref="A92:A94"/>
    <mergeCell ref="H80:H81"/>
    <mergeCell ref="A60:A61"/>
    <mergeCell ref="I57:I58"/>
    <mergeCell ref="I117:I118"/>
    <mergeCell ref="C60:C61"/>
    <mergeCell ref="H28:H30"/>
    <mergeCell ref="B111:B112"/>
    <mergeCell ref="D111:D112"/>
    <mergeCell ref="H108:H110"/>
    <mergeCell ref="B20:B22"/>
    <mergeCell ref="H105:H106"/>
    <mergeCell ref="A71:A72"/>
    <mergeCell ref="B48:B49"/>
    <mergeCell ref="C2:L2"/>
    <mergeCell ref="I28:I30"/>
    <mergeCell ref="C111:C112"/>
    <mergeCell ref="D92:D94"/>
    <mergeCell ref="B117:B118"/>
    <mergeCell ref="D60:D61"/>
    <mergeCell ref="I143:I145"/>
    <mergeCell ref="A73:A74"/>
    <mergeCell ref="I152:I154"/>
    <mergeCell ref="A45:A46"/>
    <mergeCell ref="I111:I112"/>
    <mergeCell ref="C45:C46"/>
    <mergeCell ref="D71:D72"/>
    <mergeCell ref="I48:I49"/>
    <mergeCell ref="B108:B110"/>
    <mergeCell ref="I113:I114"/>
    <mergeCell ref="D108:D110"/>
    <mergeCell ref="D125:D126"/>
    <mergeCell ref="C65:C66"/>
    <mergeCell ref="H119:H120"/>
    <mergeCell ref="C18:C19"/>
    <mergeCell ref="D38:D39"/>
    <mergeCell ref="B78:B79"/>
    <mergeCell ref="C92:C94"/>
    <mergeCell ref="B65:B66"/>
    <mergeCell ref="D65:D66"/>
    <mergeCell ref="H60:H61"/>
    <mergeCell ref="C108:C110"/>
    <mergeCell ref="D143:D145"/>
    <mergeCell ref="B138:B139"/>
    <mergeCell ref="D138:D139"/>
    <mergeCell ref="D117:D118"/>
    <mergeCell ref="I78:I79"/>
    <mergeCell ref="I138:I139"/>
    <mergeCell ref="C125:C126"/>
    <mergeCell ref="B92:B94"/>
    <mergeCell ref="C105:C106"/>
    <mergeCell ref="B60:B61"/>
    <mergeCell ref="H125:H126"/>
    <mergeCell ref="H111:H112"/>
    <mergeCell ref="B152:B154"/>
    <mergeCell ref="A78:A79"/>
    <mergeCell ref="B105:B106"/>
    <mergeCell ref="B80:B81"/>
    <mergeCell ref="H73:H74"/>
    <mergeCell ref="D105:D106"/>
    <mergeCell ref="A108:A110"/>
    <mergeCell ref="C149:C150"/>
    <mergeCell ref="D123:D124"/>
    <mergeCell ref="C143:C145"/>
    <mergeCell ref="C99:C100"/>
    <mergeCell ref="H152:H154"/>
    <mergeCell ref="C117:C118"/>
    <mergeCell ref="B119:B120"/>
    <mergeCell ref="C73:C74"/>
    <mergeCell ref="A143:A145"/>
    <mergeCell ref="A152:A154"/>
    <mergeCell ref="C152:C154"/>
    <mergeCell ref="A111:A112"/>
    <mergeCell ref="A138:A139"/>
    <mergeCell ref="D149:D150"/>
    <mergeCell ref="D152:D154"/>
    <mergeCell ref="A149:A150"/>
    <mergeCell ref="D99:D100"/>
    <mergeCell ref="A1:F1"/>
    <mergeCell ref="B45:B46"/>
    <mergeCell ref="D45:D46"/>
    <mergeCell ref="D119:D120"/>
    <mergeCell ref="I40:I41"/>
    <mergeCell ref="B149:B150"/>
    <mergeCell ref="I73:I74"/>
    <mergeCell ref="A76:A77"/>
    <mergeCell ref="E3:G3"/>
    <mergeCell ref="C76:C77"/>
    <mergeCell ref="I105:I106"/>
    <mergeCell ref="A57:A58"/>
    <mergeCell ref="B71:B72"/>
    <mergeCell ref="C48:C49"/>
    <mergeCell ref="A4:H4"/>
    <mergeCell ref="H143:H145"/>
    <mergeCell ref="A28:A30"/>
    <mergeCell ref="C138:C139"/>
    <mergeCell ref="A119:A120"/>
    <mergeCell ref="A113:A114"/>
    <mergeCell ref="C119:C120"/>
    <mergeCell ref="C113:C114"/>
    <mergeCell ref="B143:B145"/>
    <mergeCell ref="I60:I61"/>
  </mergeCells>
  <conditionalFormatting sqref="D32 E32:I38">
    <cfRule type="expression" dxfId="3" priority="1">
      <formula>$AG32=$Z$4</formula>
    </cfRule>
    <cfRule type="expression" dxfId="2" priority="2">
      <formula>$AG32=$Z$4</formula>
    </cfRule>
    <cfRule type="expression" dxfId="1" priority="3">
      <formula>$AG32=$Z$4</formula>
    </cfRule>
    <cfRule type="expression" dxfId="0" priority="4">
      <formula>$AG32=$Z$4</formula>
    </cfRule>
  </conditionalFormatting>
  <dataValidations disablePrompts="1" count="1">
    <dataValidation type="list" allowBlank="1" sqref="B3" xr:uid="{00000000-0002-0000-0000-000000000000}">
      <formula1>AD2:AD101</formula1>
    </dataValidation>
  </dataValidations>
  <hyperlinks>
    <hyperlink ref="C78" r:id="rId1" xr:uid="{378D59C1-4C38-4E29-97E6-FE29D2ED030E}"/>
    <hyperlink ref="C92" r:id="rId2" xr:uid="{5EDDECF3-DF1B-40CA-9FC3-C6D84CDE4265}"/>
    <hyperlink ref="C152" r:id="rId3" xr:uid="{7180995B-69C6-4D9C-BAE1-A09F34B3B81A}"/>
    <hyperlink ref="C65" r:id="rId4" xr:uid="{CF0BDDA4-4F30-4AD3-9778-4BD2A229441B}"/>
  </hyperlinks>
  <pageMargins left="0.23622047244094491" right="0.23622047244094491" top="0.74803149606299213" bottom="0.74803149606299213" header="0.31496062992125984" footer="0.31496062992125984"/>
  <pageSetup paperSize="8" scale="70" fitToHeight="9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Guide</vt:lpstr>
      <vt:lpstr>Guide!Print_Titles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Reference Requirements for Govt. Agencies (cheat sheet)</dc:title>
  <dc:creator>Ministry of Business, Innovation and Employment</dc:creator>
  <cp:lastPrinted>2026-04-02T01:59:11Z</cp:lastPrinted>
  <dcterms:created xsi:type="dcterms:W3CDTF">2026-03-15T23:48:20Z</dcterms:created>
  <dcterms:modified xsi:type="dcterms:W3CDTF">2026-04-08T00:27:39Z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2026-03-15T23:49:55Z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2347b8ad-9663-40a3-8ce0-084d694bc3df</vt:lpwstr>
  </property>
  <property fmtid="{D5CDD505-2E9C-101B-9397-08002B2CF9AE}" pid="8" name="MSIP_Label_738466f7-346c-47bb-a4d2-4a6558d61975_ContentBits">
    <vt:lpwstr>0</vt:lpwstr>
  </property>
  <property fmtid="{D5CDD505-2E9C-101B-9397-08002B2CF9AE}" pid="9" name="MSIP_Label_738466f7-346c-47bb-a4d2-4a6558d61975_Tag">
    <vt:lpwstr>10, 0, 1, 1</vt:lpwstr>
  </property>
</Properties>
</file>